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INFORMES TRIMESTRALES\1er Trimestre 2026\CONAC\"/>
    </mc:Choice>
  </mc:AlternateContent>
  <xr:revisionPtr revIDLastSave="0" documentId="13_ncr:1_{B8CE1B14-E665-4CF2-B5FD-599E942DDC54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CUADRO " sheetId="2" r:id="rId1"/>
    <sheet name="%" sheetId="4" r:id="rId2"/>
  </sheets>
  <definedNames>
    <definedName name="_xlnm.Print_Area" localSheetId="0">'CUADRO '!$A$1:$F$89</definedName>
    <definedName name="_xlnm.Print_Titles" localSheetId="1">'%'!$1:$6</definedName>
    <definedName name="_xlnm.Print_Titles" localSheetId="0">'CUADRO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7" i="4"/>
  <c r="H89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7" i="4"/>
  <c r="D89" i="4"/>
  <c r="C89" i="4"/>
  <c r="B89" i="4"/>
  <c r="F88" i="4"/>
  <c r="F87" i="4"/>
  <c r="F86" i="4"/>
  <c r="E85" i="4"/>
  <c r="F85" i="4" s="1"/>
  <c r="E84" i="4"/>
  <c r="F84" i="4" s="1"/>
  <c r="F83" i="4"/>
  <c r="F82" i="4"/>
  <c r="F81" i="4"/>
  <c r="E80" i="4"/>
  <c r="F80" i="4" s="1"/>
  <c r="F79" i="4"/>
  <c r="E79" i="4"/>
  <c r="E78" i="4"/>
  <c r="F78" i="4" s="1"/>
  <c r="F77" i="4"/>
  <c r="E77" i="4"/>
  <c r="F76" i="4"/>
  <c r="F75" i="4"/>
  <c r="F74" i="4"/>
  <c r="E73" i="4"/>
  <c r="F73" i="4" s="1"/>
  <c r="F72" i="4"/>
  <c r="F71" i="4"/>
  <c r="E71" i="4"/>
  <c r="F70" i="4"/>
  <c r="F69" i="4"/>
  <c r="E69" i="4"/>
  <c r="F68" i="4"/>
  <c r="F67" i="4"/>
  <c r="F66" i="4"/>
  <c r="F65" i="4"/>
  <c r="F64" i="4"/>
  <c r="F63" i="4"/>
  <c r="F62" i="4"/>
  <c r="F61" i="4"/>
  <c r="F60" i="4"/>
  <c r="C59" i="4"/>
  <c r="F59" i="4" s="1"/>
  <c r="F58" i="4"/>
  <c r="F57" i="4"/>
  <c r="F56" i="4"/>
  <c r="F55" i="4"/>
  <c r="F54" i="4"/>
  <c r="F53" i="4"/>
  <c r="E52" i="4"/>
  <c r="F52" i="4" s="1"/>
  <c r="F51" i="4"/>
  <c r="E51" i="4"/>
  <c r="F50" i="4"/>
  <c r="F49" i="4"/>
  <c r="F48" i="4"/>
  <c r="F47" i="4"/>
  <c r="F46" i="4"/>
  <c r="F45" i="4"/>
  <c r="F44" i="4"/>
  <c r="F43" i="4"/>
  <c r="F42" i="4"/>
  <c r="F41" i="4"/>
  <c r="F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E28" i="4"/>
  <c r="F27" i="4"/>
  <c r="F26" i="4"/>
  <c r="E26" i="4"/>
  <c r="C26" i="4"/>
  <c r="E25" i="4"/>
  <c r="C25" i="4"/>
  <c r="F25" i="4" s="1"/>
  <c r="F24" i="4"/>
  <c r="F23" i="4"/>
  <c r="E22" i="4"/>
  <c r="F22" i="4" s="1"/>
  <c r="E21" i="4"/>
  <c r="F21" i="4" s="1"/>
  <c r="F20" i="4"/>
  <c r="E20" i="4"/>
  <c r="F19" i="4"/>
  <c r="E18" i="4"/>
  <c r="F18" i="4" s="1"/>
  <c r="E17" i="4"/>
  <c r="F17" i="4" s="1"/>
  <c r="F16" i="4"/>
  <c r="E16" i="4"/>
  <c r="C16" i="4"/>
  <c r="E15" i="4"/>
  <c r="F15" i="4" s="1"/>
  <c r="F14" i="4"/>
  <c r="E14" i="4"/>
  <c r="E13" i="4"/>
  <c r="F13" i="4" s="1"/>
  <c r="E12" i="4"/>
  <c r="F12" i="4" s="1"/>
  <c r="E11" i="4"/>
  <c r="E89" i="4" s="1"/>
  <c r="E10" i="4"/>
  <c r="F10" i="4" s="1"/>
  <c r="E9" i="4"/>
  <c r="F9" i="4" s="1"/>
  <c r="F8" i="4"/>
  <c r="F7" i="4"/>
  <c r="F87" i="2"/>
  <c r="E85" i="2"/>
  <c r="E84" i="2"/>
  <c r="E80" i="2"/>
  <c r="E79" i="2"/>
  <c r="E78" i="2"/>
  <c r="E77" i="2"/>
  <c r="E73" i="2"/>
  <c r="E71" i="2"/>
  <c r="E69" i="2"/>
  <c r="C59" i="2"/>
  <c r="E52" i="2"/>
  <c r="E51" i="2"/>
  <c r="F11" i="4" l="1"/>
  <c r="F89" i="4" s="1"/>
  <c r="E39" i="2"/>
  <c r="E28" i="2"/>
  <c r="E26" i="2"/>
  <c r="C26" i="2"/>
  <c r="E25" i="2"/>
  <c r="C25" i="2"/>
  <c r="E22" i="2"/>
  <c r="E21" i="2"/>
  <c r="E20" i="2"/>
  <c r="E18" i="2"/>
  <c r="E17" i="2"/>
  <c r="E16" i="2"/>
  <c r="C16" i="2"/>
  <c r="E15" i="2"/>
  <c r="E14" i="2"/>
  <c r="E13" i="2"/>
  <c r="E12" i="2"/>
  <c r="E11" i="2"/>
  <c r="E10" i="2"/>
  <c r="E9" i="2"/>
  <c r="F86" i="2" l="1"/>
  <c r="F88" i="2"/>
  <c r="F84" i="2" l="1"/>
  <c r="F85" i="2"/>
  <c r="F83" i="2" l="1"/>
  <c r="F82" i="2" l="1"/>
  <c r="F80" i="2"/>
  <c r="D89" i="2" l="1"/>
  <c r="F81" i="2" l="1"/>
  <c r="C89" i="2" l="1"/>
  <c r="E89" i="2" l="1"/>
  <c r="F79" i="2"/>
  <c r="F78" i="2"/>
  <c r="F19" i="2" l="1"/>
  <c r="F18" i="2"/>
  <c r="F77" i="2" l="1"/>
  <c r="B89" i="2"/>
  <c r="F76" i="2" l="1"/>
  <c r="F73" i="2"/>
  <c r="F72" i="2"/>
  <c r="F71" i="2"/>
  <c r="F70" i="2"/>
  <c r="F69" i="2"/>
  <c r="F67" i="2"/>
  <c r="F66" i="2"/>
  <c r="F65" i="2"/>
  <c r="F64" i="2"/>
  <c r="F63" i="2"/>
  <c r="F60" i="2"/>
  <c r="F58" i="2"/>
  <c r="F57" i="2"/>
  <c r="F55" i="2"/>
  <c r="F54" i="2"/>
  <c r="F52" i="2"/>
  <c r="F50" i="2"/>
  <c r="F48" i="2"/>
  <c r="F47" i="2"/>
  <c r="F43" i="2"/>
  <c r="F42" i="2"/>
  <c r="F39" i="2"/>
  <c r="F31" i="2"/>
  <c r="F30" i="2"/>
  <c r="F29" i="2"/>
  <c r="F28" i="2"/>
  <c r="F27" i="2"/>
  <c r="F23" i="2"/>
  <c r="F20" i="2"/>
  <c r="F17" i="2"/>
  <c r="F15" i="2"/>
  <c r="F14" i="2"/>
  <c r="F13" i="2"/>
  <c r="F10" i="2"/>
  <c r="F9" i="2"/>
  <c r="F75" i="2"/>
  <c r="F74" i="2"/>
  <c r="F62" i="2"/>
  <c r="F61" i="2"/>
  <c r="F56" i="2"/>
  <c r="F53" i="2"/>
  <c r="F51" i="2"/>
  <c r="F49" i="2"/>
  <c r="F46" i="2"/>
  <c r="F45" i="2"/>
  <c r="F44" i="2"/>
  <c r="F40" i="2"/>
  <c r="F38" i="2"/>
  <c r="F37" i="2"/>
  <c r="F36" i="2"/>
  <c r="F35" i="2"/>
  <c r="F33" i="2"/>
  <c r="F26" i="2"/>
  <c r="F22" i="2"/>
  <c r="F8" i="2"/>
  <c r="F7" i="2"/>
  <c r="F21" i="2" l="1"/>
  <c r="F32" i="2"/>
  <c r="F12" i="2"/>
  <c r="F24" i="2"/>
  <c r="F34" i="2"/>
  <c r="F41" i="2"/>
  <c r="F68" i="2"/>
  <c r="F25" i="2"/>
  <c r="F59" i="2"/>
  <c r="F11" i="2"/>
  <c r="F16" i="2"/>
  <c r="F89" i="2" l="1"/>
</calcChain>
</file>

<file path=xl/sharedStrings.xml><?xml version="1.0" encoding="utf-8"?>
<sst xmlns="http://schemas.openxmlformats.org/spreadsheetml/2006/main" count="187" uniqueCount="94">
  <si>
    <t>Presupuesto de Egresos</t>
  </si>
  <si>
    <t>Aprobado Anual</t>
  </si>
  <si>
    <t>Ampliaciones</t>
  </si>
  <si>
    <t>Reducciones</t>
  </si>
  <si>
    <t>Modificado Anual</t>
  </si>
  <si>
    <t>Gobierno del Estado de Michoacán de Ocampo</t>
  </si>
  <si>
    <t>Secretaría de Gobierno</t>
  </si>
  <si>
    <t>Secretaría de Finanzas y Administración</t>
  </si>
  <si>
    <t>Secretaría de Comunicaciones y Obras Públicas</t>
  </si>
  <si>
    <t>Secretaría de Desarrollo Económico</t>
  </si>
  <si>
    <t>Secretaría de Turismo</t>
  </si>
  <si>
    <t>Secretaría de Educación</t>
  </si>
  <si>
    <t>Secretaría del Migrante</t>
  </si>
  <si>
    <t>Secretaría de Seguridad Pública</t>
  </si>
  <si>
    <t>Secretaría de Contraloría</t>
  </si>
  <si>
    <t>Secretaría de Cultura</t>
  </si>
  <si>
    <t>Inversión Municipal</t>
  </si>
  <si>
    <t>Participaciones y Aportaciones a Municipios</t>
  </si>
  <si>
    <t>Deuda Pública y Obligaciones Financieras</t>
  </si>
  <si>
    <t>Instituto del Artesano Michoacano</t>
  </si>
  <si>
    <t>Secretariado Ejecutivo del Sistema Estatal de Seguridad Pública</t>
  </si>
  <si>
    <t>Comisión Estatal de Cultura Física y Deporte</t>
  </si>
  <si>
    <t>Sistema Michoacano de Radio y Televisión</t>
  </si>
  <si>
    <t>Centro de Convenciones de Morelia</t>
  </si>
  <si>
    <t>Parque Zoológico Benito Juárez</t>
  </si>
  <si>
    <t>Universidad Michoacana de San Nicolás de Hidalgo</t>
  </si>
  <si>
    <t>Sistema para el Desarrollo Integral de la Familia, Michoacán</t>
  </si>
  <si>
    <t>Instituto Electoral de Michoacán</t>
  </si>
  <si>
    <t>Tribunal Electoral del Estado de Michoacán</t>
  </si>
  <si>
    <t>Tribunal de Justicia Administrativa de Michoacán de Ocampo</t>
  </si>
  <si>
    <t>Universidad Virtual del Estado de Michoacán</t>
  </si>
  <si>
    <t>Telebachillerato Michoacán</t>
  </si>
  <si>
    <t>Instituto de Vivienda del Estado de Michoacán</t>
  </si>
  <si>
    <t>Comisión Forestal del Estado</t>
  </si>
  <si>
    <t>Comisión de Pesca del Estado de Michoacán</t>
  </si>
  <si>
    <t>Colegio de Bachilleres del Estado de Michoacán</t>
  </si>
  <si>
    <t>Colegio de Educación Profesional Técnica del Estado de Michoacán</t>
  </si>
  <si>
    <t>Universidad Tecnológica de Morelia</t>
  </si>
  <si>
    <t>Colegio de Estudios Científicos y Tecnológicos del Estado de Michoacán</t>
  </si>
  <si>
    <t>Instituto de Capacitación para el Trabajo del Estado de Michoacán</t>
  </si>
  <si>
    <t>Universidad de la Ciénega del Estado de Michoacán de Ocampo</t>
  </si>
  <si>
    <t xml:space="preserve">Centro Estatal de Certificación, Acreditación y Control de Confianza </t>
  </si>
  <si>
    <t>Universidad Intercultural Indígena de Michoacán</t>
  </si>
  <si>
    <t>Comisión Estatal de Arbitraje Médico del Estado de Michoacán</t>
  </si>
  <si>
    <t>Comisión Estatal del Agua y Gestión de Cuencas</t>
  </si>
  <si>
    <t>Comité de Adquisiciones del Poder Ejecutivo</t>
  </si>
  <si>
    <t>Universidad Politécnica de Uruapan, Michoacán</t>
  </si>
  <si>
    <t xml:space="preserve">Instituto de Defensoría Pública del Estado de Michoacán </t>
  </si>
  <si>
    <t>Comisión Ejecutiva Estatal de Atención a Víctimas</t>
  </si>
  <si>
    <t>Sistema Integral de Financiamiento para el Desarrollo de Michoacán</t>
  </si>
  <si>
    <t>Secretaría de Igualdad Sustantiva y Desarrollo de las Mujeres Michoacanas</t>
  </si>
  <si>
    <t>Consejo Estatal para Prevenir y Eliminar la Discriminación y la Violencia</t>
  </si>
  <si>
    <t>Unidad Programática Presupuestaria</t>
  </si>
  <si>
    <t>Modificaciones Presupuestales a Nivel de Unidad Programática Presupuestaria</t>
  </si>
  <si>
    <t xml:space="preserve">Total </t>
  </si>
  <si>
    <t>Coordinación del Sistema Penitenciario del Estado de Michoacán de Ocampo</t>
  </si>
  <si>
    <t>Secretaría Ejecutiva del Sistema Estatal de Protección Integral de Niñas, Niños y Adolescentes del Estado de Michoacán</t>
  </si>
  <si>
    <t>Instituto de la Juventud Michoacana</t>
  </si>
  <si>
    <t>Erogaciones Adicionales y Provisiones</t>
  </si>
  <si>
    <t>Universidad Politécnica de Lázaro Cárdenas, Michoacán</t>
  </si>
  <si>
    <t>Secretaría Ejecutiva del Sistema Estatal Anticorrupción</t>
  </si>
  <si>
    <t>Casa del Adulto Mayor</t>
  </si>
  <si>
    <t>Fiscalía General del Estado de Michoacán</t>
  </si>
  <si>
    <t>Traspasos</t>
  </si>
  <si>
    <t>Procuraduría de Protección al Ambiente del Estado de Michoacán de Ocampo</t>
  </si>
  <si>
    <t xml:space="preserve">Tribunal de Conciliación y Arbitraje </t>
  </si>
  <si>
    <t xml:space="preserve">Junta Local de Conciliación y Arbitraje </t>
  </si>
  <si>
    <t>Junta de Asistencia Privada del Estado de Michoacán de Ocampo</t>
  </si>
  <si>
    <t>Comisión Estatal para el Desarrollo de Pueblos Indígenas</t>
  </si>
  <si>
    <t>Centro Estatal de Fomento Ganadero del Estado de Michoacán de Ocampo</t>
  </si>
  <si>
    <t>Instituto de Ciencia, Tecnología e Innovación del Estado de Michoacán de Ocampo</t>
  </si>
  <si>
    <t>Universidad Tecnológica del Oriente de Michoacán</t>
  </si>
  <si>
    <t>Comisión Estatal de Derechos Humanos de Michoacán</t>
  </si>
  <si>
    <t>Instituto Estatal de Estudios Superiores en Seguridad y Profesionalización Policial del Estado de Michoacán</t>
  </si>
  <si>
    <t>Instituto Registral y Catastral del Estado de Michoacán de Ocampo</t>
  </si>
  <si>
    <t>Congreso del Estado de Michoacán de Ocampo</t>
  </si>
  <si>
    <t>Secretaría del Bienestar</t>
  </si>
  <si>
    <t>Secretaría de Desarrollo Urbano y Movilidad</t>
  </si>
  <si>
    <t>Secretaría de Medio Ambiente</t>
  </si>
  <si>
    <t>Servicios de Salud de Michoacán</t>
  </si>
  <si>
    <t>Ejecutivo del Estado</t>
  </si>
  <si>
    <t>Centro de Conciliación Laboral del Estado de Michoacán de Ocampo</t>
  </si>
  <si>
    <t>Secretaría de Agricultura y Desarrollo Rural</t>
  </si>
  <si>
    <t>Centro Estatal para el Desarrollo Municipal</t>
  </si>
  <si>
    <t>Consejo Económico y Social del Estado de Michoacán</t>
  </si>
  <si>
    <t>Instituto de Educación Media Superior y Superior del Estado de Michoacán</t>
  </si>
  <si>
    <t>Servicio de Administración Tributaria del Estado de Michoacán</t>
  </si>
  <si>
    <t>Instituto del Transporte del Estado de Michoacán de Ocampo</t>
  </si>
  <si>
    <t>Coordinación de Planeación del Estado de Michoacán</t>
  </si>
  <si>
    <t>Poder Judicial</t>
  </si>
  <si>
    <t>Coordinación de Comunicación</t>
  </si>
  <si>
    <t>Variación</t>
  </si>
  <si>
    <t>Del 1° de enero al 31 de marzo de 2026</t>
  </si>
  <si>
    <t>Cuarta República, Editorial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</si>
</sst>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theme="0"/>
      <name val="Gibson"/>
    </font>
    <font>
      <b/>
      <sz val="9"/>
      <name val="Gibson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4" fillId="0" borderId="0" xfId="0" applyFont="1" applyAlignment="1">
      <alignment horizontal="justify" vertical="center" wrapText="1"/>
    </xf>
    <xf numFmtId="3" fontId="4" fillId="0" borderId="4" xfId="1" applyNumberFormat="1" applyFont="1" applyFill="1" applyBorder="1" applyAlignment="1">
      <alignment horizontal="justify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vertical="center" wrapText="1"/>
    </xf>
    <xf numFmtId="3" fontId="4" fillId="0" borderId="3" xfId="2" applyNumberFormat="1" applyFont="1" applyFill="1" applyBorder="1" applyAlignment="1">
      <alignment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justify" wrapText="1"/>
    </xf>
    <xf numFmtId="43" fontId="9" fillId="4" borderId="14" xfId="1" applyFon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justify" wrapText="1"/>
    </xf>
    <xf numFmtId="43" fontId="0" fillId="0" borderId="13" xfId="0" applyNumberFormat="1" applyBorder="1" applyAlignment="1">
      <alignment horizontal="right" wrapText="1"/>
    </xf>
    <xf numFmtId="164" fontId="0" fillId="0" borderId="13" xfId="0" applyNumberFormat="1" applyBorder="1" applyAlignment="1">
      <alignment horizontal="right" wrapText="1"/>
    </xf>
    <xf numFmtId="0" fontId="4" fillId="0" borderId="15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wrapText="1"/>
    </xf>
    <xf numFmtId="0" fontId="4" fillId="0" borderId="15" xfId="0" applyFont="1" applyBorder="1" applyAlignment="1">
      <alignment horizontal="justify" vertical="center" wrapText="1"/>
    </xf>
    <xf numFmtId="37" fontId="2" fillId="0" borderId="0" xfId="0" applyNumberFormat="1" applyFont="1" applyAlignment="1">
      <alignment horizontal="center" wrapText="1"/>
    </xf>
    <xf numFmtId="37" fontId="3" fillId="2" borderId="0" xfId="0" applyNumberFormat="1" applyFont="1" applyFill="1" applyAlignment="1">
      <alignment horizontal="center" wrapText="1"/>
    </xf>
    <xf numFmtId="37" fontId="4" fillId="2" borderId="1" xfId="0" applyNumberFormat="1" applyFont="1" applyFill="1" applyBorder="1" applyAlignment="1">
      <alignment horizontal="center" wrapText="1"/>
    </xf>
    <xf numFmtId="43" fontId="8" fillId="3" borderId="7" xfId="1" applyFont="1" applyFill="1" applyBorder="1" applyAlignment="1">
      <alignment horizontal="center" vertical="center" wrapText="1"/>
    </xf>
    <xf numFmtId="43" fontId="8" fillId="3" borderId="8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43" fontId="9" fillId="4" borderId="12" xfId="1" applyFont="1" applyFill="1" applyBorder="1" applyAlignment="1">
      <alignment horizontal="center" vertical="center" wrapText="1"/>
    </xf>
    <xf numFmtId="43" fontId="9" fillId="4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zoomScale="160" zoomScaleNormal="160" workbookViewId="0">
      <pane xSplit="1" ySplit="6" topLeftCell="B77" activePane="bottomRight" state="frozen"/>
      <selection pane="topRight" activeCell="B1" sqref="B1"/>
      <selection pane="bottomLeft" activeCell="A7" sqref="A7"/>
      <selection pane="bottomRight" sqref="A1:F89"/>
    </sheetView>
  </sheetViews>
  <sheetFormatPr baseColWidth="10" defaultColWidth="11.42578125" defaultRowHeight="15"/>
  <cols>
    <col min="1" max="1" width="57.5703125" style="1" customWidth="1"/>
    <col min="2" max="2" width="18.42578125" style="1" customWidth="1"/>
    <col min="3" max="3" width="16" style="1" bestFit="1" customWidth="1"/>
    <col min="4" max="4" width="15.140625" style="1" bestFit="1" customWidth="1"/>
    <col min="5" max="5" width="12.5703125" style="1" customWidth="1"/>
    <col min="6" max="6" width="17.7109375" style="1" bestFit="1" customWidth="1"/>
    <col min="7" max="7" width="0.7109375" style="1" customWidth="1"/>
    <col min="8" max="8" width="1.85546875" style="1" customWidth="1"/>
    <col min="9" max="16384" width="11.42578125" style="1"/>
  </cols>
  <sheetData>
    <row r="1" spans="1:6" ht="18" customHeight="1">
      <c r="A1" s="18" t="s">
        <v>5</v>
      </c>
      <c r="B1" s="18"/>
      <c r="C1" s="18"/>
      <c r="D1" s="18"/>
      <c r="E1" s="18"/>
      <c r="F1" s="18"/>
    </row>
    <row r="2" spans="1:6" ht="15" customHeight="1">
      <c r="A2" s="19" t="s">
        <v>53</v>
      </c>
      <c r="B2" s="19"/>
      <c r="C2" s="19"/>
      <c r="D2" s="19"/>
      <c r="E2" s="19"/>
      <c r="F2" s="19"/>
    </row>
    <row r="3" spans="1:6" ht="15" customHeight="1">
      <c r="A3" s="19" t="s">
        <v>92</v>
      </c>
      <c r="B3" s="19"/>
      <c r="C3" s="19"/>
      <c r="D3" s="19"/>
      <c r="E3" s="19"/>
      <c r="F3" s="19"/>
    </row>
    <row r="4" spans="1:6" ht="15.75" thickBot="1">
      <c r="A4" s="20"/>
      <c r="B4" s="20"/>
      <c r="C4" s="20"/>
      <c r="D4" s="20"/>
      <c r="E4" s="20"/>
      <c r="F4" s="20"/>
    </row>
    <row r="5" spans="1:6" ht="21" customHeight="1" thickBot="1">
      <c r="A5" s="21" t="s">
        <v>52</v>
      </c>
      <c r="B5" s="23" t="s">
        <v>0</v>
      </c>
      <c r="C5" s="24"/>
      <c r="D5" s="24"/>
      <c r="E5" s="24"/>
      <c r="F5" s="25"/>
    </row>
    <row r="6" spans="1:6" ht="15.75" thickBot="1">
      <c r="A6" s="22"/>
      <c r="B6" s="9" t="s">
        <v>1</v>
      </c>
      <c r="C6" s="9" t="s">
        <v>2</v>
      </c>
      <c r="D6" s="9" t="s">
        <v>3</v>
      </c>
      <c r="E6" s="9" t="s">
        <v>63</v>
      </c>
      <c r="F6" s="9" t="s">
        <v>4</v>
      </c>
    </row>
    <row r="7" spans="1:6">
      <c r="A7" s="3" t="s">
        <v>75</v>
      </c>
      <c r="B7" s="5">
        <v>1510052010</v>
      </c>
      <c r="C7" s="4">
        <v>0</v>
      </c>
      <c r="D7" s="5">
        <v>0</v>
      </c>
      <c r="E7" s="5">
        <v>0</v>
      </c>
      <c r="F7" s="4">
        <f>B7+C7-D7+E7</f>
        <v>1510052010</v>
      </c>
    </row>
    <row r="8" spans="1:6">
      <c r="A8" s="3" t="s">
        <v>89</v>
      </c>
      <c r="B8" s="5">
        <v>2090554443</v>
      </c>
      <c r="C8" s="5">
        <v>0</v>
      </c>
      <c r="D8" s="5">
        <v>0</v>
      </c>
      <c r="E8" s="5">
        <v>0</v>
      </c>
      <c r="F8" s="5">
        <f t="shared" ref="F8:F63" si="0">B8+C8-D8+E8</f>
        <v>2090554443</v>
      </c>
    </row>
    <row r="9" spans="1:6">
      <c r="A9" s="3" t="s">
        <v>80</v>
      </c>
      <c r="B9" s="5">
        <v>371089264</v>
      </c>
      <c r="C9" s="5">
        <v>0</v>
      </c>
      <c r="D9" s="5">
        <v>0</v>
      </c>
      <c r="E9" s="5">
        <f>4485603.92-7096234.32</f>
        <v>-2610630.4000000004</v>
      </c>
      <c r="F9" s="5">
        <f t="shared" si="0"/>
        <v>368478633.60000002</v>
      </c>
    </row>
    <row r="10" spans="1:6">
      <c r="A10" s="3" t="s">
        <v>6</v>
      </c>
      <c r="B10" s="5">
        <v>1262620015</v>
      </c>
      <c r="C10" s="5">
        <v>0</v>
      </c>
      <c r="D10" s="5">
        <v>0</v>
      </c>
      <c r="E10" s="5">
        <f>15032273.44-62565119.27</f>
        <v>-47532845.830000006</v>
      </c>
      <c r="F10" s="5">
        <f t="shared" si="0"/>
        <v>1215087169.1700001</v>
      </c>
    </row>
    <row r="11" spans="1:6">
      <c r="A11" s="3" t="s">
        <v>7</v>
      </c>
      <c r="B11" s="5">
        <v>2127277710</v>
      </c>
      <c r="C11" s="5">
        <v>0</v>
      </c>
      <c r="D11" s="5">
        <v>0</v>
      </c>
      <c r="E11" s="5">
        <f>146904499.83-197141268.81</f>
        <v>-50236768.979999989</v>
      </c>
      <c r="F11" s="5">
        <f t="shared" si="0"/>
        <v>2077040941.02</v>
      </c>
    </row>
    <row r="12" spans="1:6">
      <c r="A12" s="3" t="s">
        <v>8</v>
      </c>
      <c r="B12" s="5">
        <v>3824548038</v>
      </c>
      <c r="C12" s="5">
        <v>1102193241.1399999</v>
      </c>
      <c r="D12" s="5">
        <v>0</v>
      </c>
      <c r="E12" s="5">
        <f>37898629.74-3292692.75</f>
        <v>34605936.990000002</v>
      </c>
      <c r="F12" s="5">
        <f t="shared" si="0"/>
        <v>4961347216.1299992</v>
      </c>
    </row>
    <row r="13" spans="1:6">
      <c r="A13" s="3" t="s">
        <v>82</v>
      </c>
      <c r="B13" s="5">
        <v>662634834</v>
      </c>
      <c r="C13" s="5">
        <v>0</v>
      </c>
      <c r="D13" s="5">
        <v>0</v>
      </c>
      <c r="E13" s="5">
        <f>2548257.38-3061764.48</f>
        <v>-513507.10000000009</v>
      </c>
      <c r="F13" s="5">
        <f t="shared" si="0"/>
        <v>662121326.89999998</v>
      </c>
    </row>
    <row r="14" spans="1:6">
      <c r="A14" s="3" t="s">
        <v>9</v>
      </c>
      <c r="B14" s="5">
        <v>255629684</v>
      </c>
      <c r="C14" s="5">
        <v>0</v>
      </c>
      <c r="D14" s="5">
        <v>0</v>
      </c>
      <c r="E14" s="5">
        <f>506041.74-589914.21</f>
        <v>-83872.469999999972</v>
      </c>
      <c r="F14" s="5">
        <f t="shared" si="0"/>
        <v>255545811.53</v>
      </c>
    </row>
    <row r="15" spans="1:6">
      <c r="A15" s="3" t="s">
        <v>10</v>
      </c>
      <c r="B15" s="5">
        <v>244262757</v>
      </c>
      <c r="C15" s="5">
        <v>555187.12</v>
      </c>
      <c r="D15" s="5">
        <v>0</v>
      </c>
      <c r="E15" s="5">
        <f>335552.39-335941.44</f>
        <v>-389.04999999998836</v>
      </c>
      <c r="F15" s="5">
        <f t="shared" si="0"/>
        <v>244817555.06999999</v>
      </c>
    </row>
    <row r="16" spans="1:6">
      <c r="A16" s="3" t="s">
        <v>11</v>
      </c>
      <c r="B16" s="5">
        <v>33796729286</v>
      </c>
      <c r="C16" s="5">
        <f>483458999.35+5595603</f>
        <v>489054602.35000002</v>
      </c>
      <c r="D16" s="5">
        <v>0</v>
      </c>
      <c r="E16" s="5">
        <f>485373030-443056646.13</f>
        <v>42316383.870000005</v>
      </c>
      <c r="F16" s="5">
        <f t="shared" si="0"/>
        <v>34328100272.219997</v>
      </c>
    </row>
    <row r="17" spans="1:6">
      <c r="A17" s="3" t="s">
        <v>12</v>
      </c>
      <c r="B17" s="5">
        <v>49865960</v>
      </c>
      <c r="C17" s="5">
        <v>0</v>
      </c>
      <c r="D17" s="5">
        <v>0</v>
      </c>
      <c r="E17" s="5">
        <f>186251.92-193230.87</f>
        <v>-6978.9499999999825</v>
      </c>
      <c r="F17" s="5">
        <f t="shared" si="0"/>
        <v>49858981.049999997</v>
      </c>
    </row>
    <row r="18" spans="1:6">
      <c r="A18" s="3" t="s">
        <v>13</v>
      </c>
      <c r="B18" s="5">
        <v>5054360579</v>
      </c>
      <c r="C18" s="5">
        <v>0</v>
      </c>
      <c r="D18" s="5">
        <v>0</v>
      </c>
      <c r="E18" s="5">
        <f>131754686.2-93674622.6</f>
        <v>38080063.600000009</v>
      </c>
      <c r="F18" s="5">
        <f t="shared" si="0"/>
        <v>5092440642.6000004</v>
      </c>
    </row>
    <row r="19" spans="1:6">
      <c r="A19" s="3" t="s">
        <v>79</v>
      </c>
      <c r="B19" s="5">
        <v>8468479611</v>
      </c>
      <c r="C19" s="5">
        <v>54306.38</v>
      </c>
      <c r="D19" s="5">
        <v>0</v>
      </c>
      <c r="E19" s="5">
        <v>0</v>
      </c>
      <c r="F19" s="5">
        <f t="shared" si="0"/>
        <v>8468533917.3800001</v>
      </c>
    </row>
    <row r="20" spans="1:6">
      <c r="A20" s="3" t="s">
        <v>14</v>
      </c>
      <c r="B20" s="5">
        <v>208984821</v>
      </c>
      <c r="C20" s="5">
        <v>0</v>
      </c>
      <c r="D20" s="5">
        <v>0</v>
      </c>
      <c r="E20" s="5">
        <f>217850-324712.56</f>
        <v>-106862.56</v>
      </c>
      <c r="F20" s="5">
        <f t="shared" si="0"/>
        <v>208877958.44</v>
      </c>
    </row>
    <row r="21" spans="1:6">
      <c r="A21" s="3" t="s">
        <v>76</v>
      </c>
      <c r="B21" s="5">
        <v>360897204</v>
      </c>
      <c r="C21" s="5">
        <v>0</v>
      </c>
      <c r="D21" s="5">
        <v>0</v>
      </c>
      <c r="E21" s="5">
        <f>4049531.79-4078163.75</f>
        <v>-28631.959999999963</v>
      </c>
      <c r="F21" s="5">
        <f t="shared" si="0"/>
        <v>360868572.04000002</v>
      </c>
    </row>
    <row r="22" spans="1:6">
      <c r="A22" s="3" t="s">
        <v>15</v>
      </c>
      <c r="B22" s="5">
        <v>296917440</v>
      </c>
      <c r="C22" s="5">
        <v>0</v>
      </c>
      <c r="D22" s="5">
        <v>0</v>
      </c>
      <c r="E22" s="5">
        <f>86296-124906.45</f>
        <v>-38610.449999999997</v>
      </c>
      <c r="F22" s="5">
        <f t="shared" si="0"/>
        <v>296878829.55000001</v>
      </c>
    </row>
    <row r="23" spans="1:6">
      <c r="A23" s="3" t="s">
        <v>16</v>
      </c>
      <c r="B23" s="5">
        <v>1442751325</v>
      </c>
      <c r="C23" s="5">
        <v>14347500</v>
      </c>
      <c r="D23" s="5">
        <v>1750518</v>
      </c>
      <c r="E23" s="5">
        <v>0</v>
      </c>
      <c r="F23" s="5">
        <f t="shared" si="0"/>
        <v>1455348307</v>
      </c>
    </row>
    <row r="24" spans="1:6">
      <c r="A24" s="3" t="s">
        <v>17</v>
      </c>
      <c r="B24" s="5">
        <v>19906378431</v>
      </c>
      <c r="C24" s="5">
        <v>13226938</v>
      </c>
      <c r="D24" s="5">
        <v>473191349</v>
      </c>
      <c r="E24" s="5">
        <v>0</v>
      </c>
      <c r="F24" s="5">
        <f t="shared" si="0"/>
        <v>19446414020</v>
      </c>
    </row>
    <row r="25" spans="1:6">
      <c r="A25" s="3" t="s">
        <v>58</v>
      </c>
      <c r="B25" s="5">
        <v>299499303</v>
      </c>
      <c r="C25" s="5">
        <f>29426608.54+15700000</f>
        <v>45126608.539999999</v>
      </c>
      <c r="D25" s="5">
        <v>122215072</v>
      </c>
      <c r="E25" s="5">
        <f>1012577026.36-987590223.88</f>
        <v>24986802.480000019</v>
      </c>
      <c r="F25" s="5">
        <f t="shared" si="0"/>
        <v>247397642.02000004</v>
      </c>
    </row>
    <row r="26" spans="1:6">
      <c r="A26" s="3" t="s">
        <v>18</v>
      </c>
      <c r="B26" s="5">
        <v>3340978516</v>
      </c>
      <c r="C26" s="5">
        <f>699992506.21+19530151</f>
        <v>719522657.21000004</v>
      </c>
      <c r="D26" s="5">
        <v>0</v>
      </c>
      <c r="E26" s="5">
        <f>330842023.88-330842023.86</f>
        <v>1.9999980926513672E-2</v>
      </c>
      <c r="F26" s="5">
        <f t="shared" si="0"/>
        <v>4060501173.23</v>
      </c>
    </row>
    <row r="27" spans="1:6">
      <c r="A27" s="3" t="s">
        <v>19</v>
      </c>
      <c r="B27" s="5">
        <v>74694270</v>
      </c>
      <c r="C27" s="5">
        <v>0</v>
      </c>
      <c r="D27" s="5">
        <v>0</v>
      </c>
      <c r="E27" s="5">
        <v>0</v>
      </c>
      <c r="F27" s="5">
        <f t="shared" si="0"/>
        <v>74694270</v>
      </c>
    </row>
    <row r="28" spans="1:6">
      <c r="A28" s="3" t="s">
        <v>20</v>
      </c>
      <c r="B28" s="5">
        <v>744000000</v>
      </c>
      <c r="C28" s="5">
        <v>1308636.77</v>
      </c>
      <c r="D28" s="5">
        <v>0</v>
      </c>
      <c r="E28" s="5">
        <f>76399.72-92305.11</f>
        <v>-15905.39</v>
      </c>
      <c r="F28" s="5">
        <f t="shared" si="0"/>
        <v>745292731.38</v>
      </c>
    </row>
    <row r="29" spans="1:6">
      <c r="A29" s="6" t="s">
        <v>21</v>
      </c>
      <c r="B29" s="5">
        <v>104369360</v>
      </c>
      <c r="C29" s="5">
        <v>0</v>
      </c>
      <c r="D29" s="5">
        <v>0</v>
      </c>
      <c r="E29" s="5">
        <v>0</v>
      </c>
      <c r="F29" s="5">
        <f t="shared" si="0"/>
        <v>104369360</v>
      </c>
    </row>
    <row r="30" spans="1:6">
      <c r="A30" s="6" t="s">
        <v>22</v>
      </c>
      <c r="B30" s="5">
        <v>117019778</v>
      </c>
      <c r="C30" s="5">
        <v>0</v>
      </c>
      <c r="D30" s="5">
        <v>0</v>
      </c>
      <c r="E30" s="5">
        <v>0</v>
      </c>
      <c r="F30" s="5">
        <f t="shared" si="0"/>
        <v>117019778</v>
      </c>
    </row>
    <row r="31" spans="1:6">
      <c r="A31" s="6" t="s">
        <v>23</v>
      </c>
      <c r="B31" s="5">
        <v>38296472</v>
      </c>
      <c r="C31" s="5">
        <v>0</v>
      </c>
      <c r="D31" s="5">
        <v>0</v>
      </c>
      <c r="E31" s="5">
        <v>0</v>
      </c>
      <c r="F31" s="5">
        <f t="shared" si="0"/>
        <v>38296472</v>
      </c>
    </row>
    <row r="32" spans="1:6">
      <c r="A32" s="6" t="s">
        <v>24</v>
      </c>
      <c r="B32" s="5">
        <v>81079047</v>
      </c>
      <c r="C32" s="5">
        <v>0</v>
      </c>
      <c r="D32" s="5">
        <v>0</v>
      </c>
      <c r="E32" s="5">
        <v>0</v>
      </c>
      <c r="F32" s="5">
        <f t="shared" si="0"/>
        <v>81079047</v>
      </c>
    </row>
    <row r="33" spans="1:6">
      <c r="A33" s="6" t="s">
        <v>25</v>
      </c>
      <c r="B33" s="5">
        <v>4854807507</v>
      </c>
      <c r="C33" s="5">
        <v>116253949</v>
      </c>
      <c r="D33" s="5">
        <v>116253949</v>
      </c>
      <c r="E33" s="5">
        <v>0</v>
      </c>
      <c r="F33" s="5">
        <f t="shared" si="0"/>
        <v>4854807507</v>
      </c>
    </row>
    <row r="34" spans="1:6">
      <c r="A34" s="6" t="s">
        <v>26</v>
      </c>
      <c r="B34" s="5">
        <v>1393050449</v>
      </c>
      <c r="C34" s="5">
        <v>2378411</v>
      </c>
      <c r="D34" s="5">
        <v>0</v>
      </c>
      <c r="E34" s="5">
        <v>0</v>
      </c>
      <c r="F34" s="5">
        <f t="shared" si="0"/>
        <v>1395428860</v>
      </c>
    </row>
    <row r="35" spans="1:6">
      <c r="A35" s="6" t="s">
        <v>27</v>
      </c>
      <c r="B35" s="5">
        <v>481978162</v>
      </c>
      <c r="C35" s="5">
        <v>0</v>
      </c>
      <c r="D35" s="5">
        <v>0</v>
      </c>
      <c r="E35" s="5">
        <v>0</v>
      </c>
      <c r="F35" s="5">
        <f t="shared" si="0"/>
        <v>481978162</v>
      </c>
    </row>
    <row r="36" spans="1:6">
      <c r="A36" s="6" t="s">
        <v>28</v>
      </c>
      <c r="B36" s="5">
        <v>114446329</v>
      </c>
      <c r="C36" s="5">
        <v>0</v>
      </c>
      <c r="D36" s="5">
        <v>0</v>
      </c>
      <c r="E36" s="5">
        <v>0</v>
      </c>
      <c r="F36" s="5">
        <f t="shared" si="0"/>
        <v>114446329</v>
      </c>
    </row>
    <row r="37" spans="1:6">
      <c r="A37" s="6" t="s">
        <v>29</v>
      </c>
      <c r="B37" s="5">
        <v>154141193</v>
      </c>
      <c r="C37" s="5">
        <v>0</v>
      </c>
      <c r="D37" s="5">
        <v>0</v>
      </c>
      <c r="E37" s="5">
        <v>0</v>
      </c>
      <c r="F37" s="5">
        <f t="shared" si="0"/>
        <v>154141193</v>
      </c>
    </row>
    <row r="38" spans="1:6">
      <c r="A38" s="6" t="s">
        <v>30</v>
      </c>
      <c r="B38" s="5">
        <v>20362264</v>
      </c>
      <c r="C38" s="5">
        <v>0</v>
      </c>
      <c r="D38" s="5">
        <v>0</v>
      </c>
      <c r="E38" s="5">
        <v>0</v>
      </c>
      <c r="F38" s="5">
        <f t="shared" si="0"/>
        <v>20362264</v>
      </c>
    </row>
    <row r="39" spans="1:6" ht="15" customHeight="1">
      <c r="A39" s="6" t="s">
        <v>64</v>
      </c>
      <c r="B39" s="5">
        <v>15694424</v>
      </c>
      <c r="C39" s="5">
        <v>0</v>
      </c>
      <c r="D39" s="5">
        <v>0</v>
      </c>
      <c r="E39" s="5">
        <f>87428.56-157661.63</f>
        <v>-70233.070000000007</v>
      </c>
      <c r="F39" s="5">
        <f t="shared" si="0"/>
        <v>15624190.93</v>
      </c>
    </row>
    <row r="40" spans="1:6">
      <c r="A40" s="6" t="s">
        <v>31</v>
      </c>
      <c r="B40" s="5">
        <v>255702173</v>
      </c>
      <c r="C40" s="5">
        <v>0</v>
      </c>
      <c r="D40" s="5">
        <v>0</v>
      </c>
      <c r="E40" s="5">
        <v>0</v>
      </c>
      <c r="F40" s="5">
        <f t="shared" si="0"/>
        <v>255702173</v>
      </c>
    </row>
    <row r="41" spans="1:6">
      <c r="A41" s="6" t="s">
        <v>32</v>
      </c>
      <c r="B41" s="5">
        <v>50639630</v>
      </c>
      <c r="C41" s="5">
        <v>0</v>
      </c>
      <c r="D41" s="5">
        <v>0</v>
      </c>
      <c r="E41" s="5">
        <v>0</v>
      </c>
      <c r="F41" s="5">
        <f t="shared" si="0"/>
        <v>50639630</v>
      </c>
    </row>
    <row r="42" spans="1:6">
      <c r="A42" s="6" t="s">
        <v>33</v>
      </c>
      <c r="B42" s="5">
        <v>169318510</v>
      </c>
      <c r="C42" s="5">
        <v>2696300</v>
      </c>
      <c r="D42" s="5">
        <v>0</v>
      </c>
      <c r="E42" s="5">
        <v>0</v>
      </c>
      <c r="F42" s="5">
        <f t="shared" si="0"/>
        <v>172014810</v>
      </c>
    </row>
    <row r="43" spans="1:6">
      <c r="A43" s="6" t="s">
        <v>34</v>
      </c>
      <c r="B43" s="5">
        <v>103590936</v>
      </c>
      <c r="C43" s="5">
        <v>0</v>
      </c>
      <c r="D43" s="5">
        <v>0</v>
      </c>
      <c r="E43" s="5">
        <v>0</v>
      </c>
      <c r="F43" s="5">
        <f t="shared" si="0"/>
        <v>103590936</v>
      </c>
    </row>
    <row r="44" spans="1:6">
      <c r="A44" s="6" t="s">
        <v>35</v>
      </c>
      <c r="B44" s="5">
        <v>1895301900</v>
      </c>
      <c r="C44" s="5">
        <v>0</v>
      </c>
      <c r="D44" s="5">
        <v>0</v>
      </c>
      <c r="E44" s="5">
        <v>0</v>
      </c>
      <c r="F44" s="5">
        <f t="shared" si="0"/>
        <v>1895301900</v>
      </c>
    </row>
    <row r="45" spans="1:6">
      <c r="A45" s="6" t="s">
        <v>36</v>
      </c>
      <c r="B45" s="5">
        <v>405836973</v>
      </c>
      <c r="C45" s="5">
        <v>0</v>
      </c>
      <c r="D45" s="5">
        <v>0</v>
      </c>
      <c r="E45" s="5">
        <v>0</v>
      </c>
      <c r="F45" s="5">
        <f t="shared" si="0"/>
        <v>405836973</v>
      </c>
    </row>
    <row r="46" spans="1:6">
      <c r="A46" s="6" t="s">
        <v>37</v>
      </c>
      <c r="B46" s="5">
        <v>108716394</v>
      </c>
      <c r="C46" s="5">
        <v>0</v>
      </c>
      <c r="D46" s="5">
        <v>0</v>
      </c>
      <c r="E46" s="5">
        <v>0</v>
      </c>
      <c r="F46" s="5">
        <f t="shared" si="0"/>
        <v>108716394</v>
      </c>
    </row>
    <row r="47" spans="1:6">
      <c r="A47" s="6" t="s">
        <v>38</v>
      </c>
      <c r="B47" s="5">
        <v>1460498008</v>
      </c>
      <c r="C47" s="5">
        <v>0</v>
      </c>
      <c r="D47" s="5">
        <v>0</v>
      </c>
      <c r="E47" s="5">
        <v>0</v>
      </c>
      <c r="F47" s="5">
        <f t="shared" si="0"/>
        <v>1460498008</v>
      </c>
    </row>
    <row r="48" spans="1:6">
      <c r="A48" s="6" t="s">
        <v>39</v>
      </c>
      <c r="B48" s="5">
        <v>298929406</v>
      </c>
      <c r="C48" s="5">
        <v>0</v>
      </c>
      <c r="D48" s="5">
        <v>0</v>
      </c>
      <c r="E48" s="5">
        <v>0</v>
      </c>
      <c r="F48" s="5">
        <f t="shared" si="0"/>
        <v>298929406</v>
      </c>
    </row>
    <row r="49" spans="1:6">
      <c r="A49" s="6" t="s">
        <v>40</v>
      </c>
      <c r="B49" s="5">
        <v>102259090</v>
      </c>
      <c r="C49" s="5">
        <v>0</v>
      </c>
      <c r="D49" s="5">
        <v>0</v>
      </c>
      <c r="E49" s="5">
        <v>0</v>
      </c>
      <c r="F49" s="5">
        <f t="shared" si="0"/>
        <v>102259090</v>
      </c>
    </row>
    <row r="50" spans="1:6">
      <c r="A50" s="6" t="s">
        <v>41</v>
      </c>
      <c r="B50" s="5">
        <v>26806114</v>
      </c>
      <c r="C50" s="5">
        <v>0</v>
      </c>
      <c r="D50" s="5">
        <v>0</v>
      </c>
      <c r="E50" s="5">
        <v>0</v>
      </c>
      <c r="F50" s="5">
        <f t="shared" si="0"/>
        <v>26806114</v>
      </c>
    </row>
    <row r="51" spans="1:6">
      <c r="A51" s="6" t="s">
        <v>42</v>
      </c>
      <c r="B51" s="5">
        <v>72604775</v>
      </c>
      <c r="C51" s="5">
        <v>0</v>
      </c>
      <c r="D51" s="5">
        <v>0</v>
      </c>
      <c r="E51" s="5">
        <f>1800000-1800000</f>
        <v>0</v>
      </c>
      <c r="F51" s="5">
        <f t="shared" si="0"/>
        <v>72604775</v>
      </c>
    </row>
    <row r="52" spans="1:6">
      <c r="A52" s="6" t="s">
        <v>65</v>
      </c>
      <c r="B52" s="5">
        <v>30099579</v>
      </c>
      <c r="C52" s="5">
        <v>0</v>
      </c>
      <c r="D52" s="5">
        <v>0</v>
      </c>
      <c r="E52" s="5">
        <f>335-3470.85</f>
        <v>-3135.85</v>
      </c>
      <c r="F52" s="5">
        <f t="shared" si="0"/>
        <v>30096443.149999999</v>
      </c>
    </row>
    <row r="53" spans="1:6">
      <c r="A53" s="6" t="s">
        <v>43</v>
      </c>
      <c r="B53" s="5">
        <v>5902170</v>
      </c>
      <c r="C53" s="5">
        <v>365520</v>
      </c>
      <c r="D53" s="5">
        <v>0</v>
      </c>
      <c r="E53" s="5">
        <v>0</v>
      </c>
      <c r="F53" s="5">
        <f t="shared" si="0"/>
        <v>6267690</v>
      </c>
    </row>
    <row r="54" spans="1:6">
      <c r="A54" s="6" t="s">
        <v>66</v>
      </c>
      <c r="B54" s="5">
        <v>84928957</v>
      </c>
      <c r="C54" s="5">
        <v>0</v>
      </c>
      <c r="D54" s="5">
        <v>0</v>
      </c>
      <c r="E54" s="5">
        <v>-3579.4</v>
      </c>
      <c r="F54" s="5">
        <f t="shared" si="0"/>
        <v>84925377.599999994</v>
      </c>
    </row>
    <row r="55" spans="1:6">
      <c r="A55" s="6" t="s">
        <v>67</v>
      </c>
      <c r="B55" s="5">
        <v>15553582</v>
      </c>
      <c r="C55" s="5">
        <v>0</v>
      </c>
      <c r="D55" s="5">
        <v>0</v>
      </c>
      <c r="E55" s="5">
        <v>0</v>
      </c>
      <c r="F55" s="5">
        <f t="shared" si="0"/>
        <v>15553582</v>
      </c>
    </row>
    <row r="56" spans="1:6">
      <c r="A56" s="6" t="s">
        <v>72</v>
      </c>
      <c r="B56" s="5">
        <v>140120528</v>
      </c>
      <c r="C56" s="5">
        <v>0</v>
      </c>
      <c r="D56" s="5">
        <v>0</v>
      </c>
      <c r="E56" s="5">
        <v>0</v>
      </c>
      <c r="F56" s="5">
        <f t="shared" si="0"/>
        <v>140120528</v>
      </c>
    </row>
    <row r="57" spans="1:6">
      <c r="A57" s="6" t="s">
        <v>68</v>
      </c>
      <c r="B57" s="5">
        <v>30688469</v>
      </c>
      <c r="C57" s="5">
        <v>0</v>
      </c>
      <c r="D57" s="5">
        <v>0</v>
      </c>
      <c r="E57" s="5">
        <v>0</v>
      </c>
      <c r="F57" s="5">
        <f t="shared" si="0"/>
        <v>30688469</v>
      </c>
    </row>
    <row r="58" spans="1:6">
      <c r="A58" s="6" t="s">
        <v>88</v>
      </c>
      <c r="B58" s="5">
        <v>87137038</v>
      </c>
      <c r="C58" s="5">
        <v>0</v>
      </c>
      <c r="D58" s="5">
        <v>0</v>
      </c>
      <c r="E58" s="5">
        <v>0</v>
      </c>
      <c r="F58" s="5">
        <f t="shared" si="0"/>
        <v>87137038</v>
      </c>
    </row>
    <row r="59" spans="1:6">
      <c r="A59" s="6" t="s">
        <v>44</v>
      </c>
      <c r="B59" s="5">
        <v>587977198</v>
      </c>
      <c r="C59" s="5">
        <f>2076264.46+286304.89</f>
        <v>2362569.35</v>
      </c>
      <c r="D59" s="5">
        <v>0</v>
      </c>
      <c r="E59" s="5">
        <v>0</v>
      </c>
      <c r="F59" s="5">
        <f t="shared" si="0"/>
        <v>590339767.35000002</v>
      </c>
    </row>
    <row r="60" spans="1:6">
      <c r="A60" s="6" t="s">
        <v>45</v>
      </c>
      <c r="B60" s="5">
        <v>33009614</v>
      </c>
      <c r="C60" s="5">
        <v>0</v>
      </c>
      <c r="D60" s="5">
        <v>0</v>
      </c>
      <c r="E60" s="5">
        <v>0</v>
      </c>
      <c r="F60" s="5">
        <f t="shared" si="0"/>
        <v>33009614</v>
      </c>
    </row>
    <row r="61" spans="1:6">
      <c r="A61" s="6" t="s">
        <v>46</v>
      </c>
      <c r="B61" s="5">
        <v>11110078</v>
      </c>
      <c r="C61" s="5">
        <v>0</v>
      </c>
      <c r="D61" s="5">
        <v>0</v>
      </c>
      <c r="E61" s="5">
        <v>0</v>
      </c>
      <c r="F61" s="5">
        <f t="shared" si="0"/>
        <v>11110078</v>
      </c>
    </row>
    <row r="62" spans="1:6">
      <c r="A62" s="6" t="s">
        <v>59</v>
      </c>
      <c r="B62" s="5">
        <v>18809346</v>
      </c>
      <c r="C62" s="5">
        <v>0</v>
      </c>
      <c r="D62" s="5">
        <v>0</v>
      </c>
      <c r="E62" s="5">
        <v>0</v>
      </c>
      <c r="F62" s="5">
        <f t="shared" si="0"/>
        <v>18809346</v>
      </c>
    </row>
    <row r="63" spans="1:6">
      <c r="A63" s="6" t="s">
        <v>47</v>
      </c>
      <c r="B63" s="5">
        <v>118882290</v>
      </c>
      <c r="C63" s="5">
        <v>0</v>
      </c>
      <c r="D63" s="5">
        <v>0</v>
      </c>
      <c r="E63" s="5">
        <v>0</v>
      </c>
      <c r="F63" s="5">
        <f t="shared" si="0"/>
        <v>118882290</v>
      </c>
    </row>
    <row r="64" spans="1:6" ht="22.5">
      <c r="A64" s="7" t="s">
        <v>73</v>
      </c>
      <c r="B64" s="5">
        <v>44020535</v>
      </c>
      <c r="C64" s="5">
        <v>0</v>
      </c>
      <c r="D64" s="5">
        <v>0</v>
      </c>
      <c r="E64" s="5">
        <v>0</v>
      </c>
      <c r="F64" s="5">
        <f t="shared" ref="F64:F88" si="1">B64+C64-D64+E64</f>
        <v>44020535</v>
      </c>
    </row>
    <row r="65" spans="1:6">
      <c r="A65" s="6" t="s">
        <v>48</v>
      </c>
      <c r="B65" s="5">
        <v>80661788</v>
      </c>
      <c r="C65" s="5">
        <v>0</v>
      </c>
      <c r="D65" s="5">
        <v>0</v>
      </c>
      <c r="E65" s="5">
        <v>0</v>
      </c>
      <c r="F65" s="5">
        <f t="shared" si="1"/>
        <v>80661788</v>
      </c>
    </row>
    <row r="66" spans="1:6">
      <c r="A66" s="6" t="s">
        <v>69</v>
      </c>
      <c r="B66" s="5">
        <v>38409364</v>
      </c>
      <c r="C66" s="5">
        <v>0</v>
      </c>
      <c r="D66" s="5">
        <v>0</v>
      </c>
      <c r="E66" s="5">
        <v>0</v>
      </c>
      <c r="F66" s="5">
        <f t="shared" si="1"/>
        <v>38409364</v>
      </c>
    </row>
    <row r="67" spans="1:6">
      <c r="A67" s="6" t="s">
        <v>49</v>
      </c>
      <c r="B67" s="5">
        <v>56784243</v>
      </c>
      <c r="C67" s="5">
        <v>0</v>
      </c>
      <c r="D67" s="5">
        <v>0</v>
      </c>
      <c r="E67" s="5">
        <v>0</v>
      </c>
      <c r="F67" s="5">
        <f t="shared" si="1"/>
        <v>56784243</v>
      </c>
    </row>
    <row r="68" spans="1:6">
      <c r="A68" s="6" t="s">
        <v>57</v>
      </c>
      <c r="B68" s="5">
        <v>41980851</v>
      </c>
      <c r="C68" s="5">
        <v>0</v>
      </c>
      <c r="D68" s="5">
        <v>0</v>
      </c>
      <c r="E68" s="5">
        <v>0</v>
      </c>
      <c r="F68" s="5">
        <f t="shared" si="1"/>
        <v>41980851</v>
      </c>
    </row>
    <row r="69" spans="1:6">
      <c r="A69" s="6" t="s">
        <v>50</v>
      </c>
      <c r="B69" s="5">
        <v>82933348</v>
      </c>
      <c r="C69" s="5">
        <v>0</v>
      </c>
      <c r="D69" s="5">
        <v>0</v>
      </c>
      <c r="E69" s="5">
        <f>69034.75-333757.52</f>
        <v>-264722.77</v>
      </c>
      <c r="F69" s="5">
        <f t="shared" si="1"/>
        <v>82668625.230000004</v>
      </c>
    </row>
    <row r="70" spans="1:6" ht="15" customHeight="1">
      <c r="A70" s="6" t="s">
        <v>70</v>
      </c>
      <c r="B70" s="5">
        <v>15526370</v>
      </c>
      <c r="C70" s="5">
        <v>0</v>
      </c>
      <c r="D70" s="5">
        <v>0</v>
      </c>
      <c r="E70" s="5">
        <v>0</v>
      </c>
      <c r="F70" s="5">
        <f t="shared" si="1"/>
        <v>15526370</v>
      </c>
    </row>
    <row r="71" spans="1:6" ht="22.5">
      <c r="A71" s="7" t="s">
        <v>56</v>
      </c>
      <c r="B71" s="5">
        <v>11442228</v>
      </c>
      <c r="C71" s="5">
        <v>0</v>
      </c>
      <c r="D71" s="5">
        <v>0</v>
      </c>
      <c r="E71" s="5">
        <f>50394.53-80040.22</f>
        <v>-29645.690000000002</v>
      </c>
      <c r="F71" s="5">
        <f t="shared" si="1"/>
        <v>11412582.310000001</v>
      </c>
    </row>
    <row r="72" spans="1:6">
      <c r="A72" s="7" t="s">
        <v>51</v>
      </c>
      <c r="B72" s="5">
        <v>15213744</v>
      </c>
      <c r="C72" s="5">
        <v>0</v>
      </c>
      <c r="D72" s="5">
        <v>0</v>
      </c>
      <c r="E72" s="5">
        <v>0</v>
      </c>
      <c r="F72" s="5">
        <f t="shared" si="1"/>
        <v>15213744</v>
      </c>
    </row>
    <row r="73" spans="1:6">
      <c r="A73" s="7" t="s">
        <v>55</v>
      </c>
      <c r="B73" s="5">
        <v>1954581319</v>
      </c>
      <c r="C73" s="5">
        <v>0</v>
      </c>
      <c r="D73" s="5">
        <v>0</v>
      </c>
      <c r="E73" s="5">
        <f>50408648.59-50902668.87</f>
        <v>-494020.27999999374</v>
      </c>
      <c r="F73" s="5">
        <f t="shared" si="1"/>
        <v>1954087298.72</v>
      </c>
    </row>
    <row r="74" spans="1:6">
      <c r="A74" s="7" t="s">
        <v>71</v>
      </c>
      <c r="B74" s="5">
        <v>15441903</v>
      </c>
      <c r="C74" s="5">
        <v>0</v>
      </c>
      <c r="D74" s="5">
        <v>0</v>
      </c>
      <c r="E74" s="5">
        <v>0</v>
      </c>
      <c r="F74" s="5">
        <f t="shared" si="1"/>
        <v>15441903</v>
      </c>
    </row>
    <row r="75" spans="1:6">
      <c r="A75" s="7" t="s">
        <v>60</v>
      </c>
      <c r="B75" s="5">
        <v>21713384</v>
      </c>
      <c r="C75" s="5">
        <v>0</v>
      </c>
      <c r="D75" s="5">
        <v>0</v>
      </c>
      <c r="E75" s="5">
        <v>0</v>
      </c>
      <c r="F75" s="5">
        <f t="shared" si="1"/>
        <v>21713384</v>
      </c>
    </row>
    <row r="76" spans="1:6">
      <c r="A76" s="7" t="s">
        <v>61</v>
      </c>
      <c r="B76" s="5">
        <v>3309743</v>
      </c>
      <c r="C76" s="5">
        <v>0</v>
      </c>
      <c r="D76" s="5">
        <v>0</v>
      </c>
      <c r="E76" s="5">
        <v>0</v>
      </c>
      <c r="F76" s="5">
        <f t="shared" si="1"/>
        <v>3309743</v>
      </c>
    </row>
    <row r="77" spans="1:6">
      <c r="A77" s="7" t="s">
        <v>74</v>
      </c>
      <c r="B77" s="5">
        <v>236547837</v>
      </c>
      <c r="C77" s="5">
        <v>0</v>
      </c>
      <c r="D77" s="5">
        <v>0</v>
      </c>
      <c r="E77" s="5">
        <f>395327.27-467084.04</f>
        <v>-71756.76999999996</v>
      </c>
      <c r="F77" s="5">
        <f t="shared" si="1"/>
        <v>236476080.22999999</v>
      </c>
    </row>
    <row r="78" spans="1:6">
      <c r="A78" s="7" t="s">
        <v>77</v>
      </c>
      <c r="B78" s="5">
        <v>1605595070</v>
      </c>
      <c r="C78" s="5">
        <v>133204858.58</v>
      </c>
      <c r="D78" s="5">
        <v>63229756</v>
      </c>
      <c r="E78" s="5">
        <f>2078163.99-38377524.38</f>
        <v>-36299360.390000001</v>
      </c>
      <c r="F78" s="5">
        <f t="shared" si="1"/>
        <v>1639270812.1899998</v>
      </c>
    </row>
    <row r="79" spans="1:6">
      <c r="A79" s="7" t="s">
        <v>78</v>
      </c>
      <c r="B79" s="5">
        <v>141565418</v>
      </c>
      <c r="C79" s="5">
        <v>0</v>
      </c>
      <c r="D79" s="5">
        <v>0</v>
      </c>
      <c r="E79" s="5">
        <f>415765.36-470777.8</f>
        <v>-55012.44</v>
      </c>
      <c r="F79" s="5">
        <f t="shared" si="1"/>
        <v>141510405.56</v>
      </c>
    </row>
    <row r="80" spans="1:6">
      <c r="A80" s="7" t="s">
        <v>83</v>
      </c>
      <c r="B80" s="5">
        <v>28433131</v>
      </c>
      <c r="C80" s="5">
        <v>0</v>
      </c>
      <c r="D80" s="5">
        <v>0</v>
      </c>
      <c r="E80" s="5">
        <f>69694.29-87406.66</f>
        <v>-17712.37000000001</v>
      </c>
      <c r="F80" s="5">
        <f t="shared" ref="F80" si="2">B80+C80-D80+E80</f>
        <v>28415418.629999999</v>
      </c>
    </row>
    <row r="81" spans="1:6">
      <c r="A81" s="7" t="s">
        <v>85</v>
      </c>
      <c r="B81" s="5">
        <v>416007148</v>
      </c>
      <c r="C81" s="5">
        <v>0</v>
      </c>
      <c r="D81" s="5">
        <v>0</v>
      </c>
      <c r="E81" s="5">
        <v>0</v>
      </c>
      <c r="F81" s="5">
        <f t="shared" si="1"/>
        <v>416007148</v>
      </c>
    </row>
    <row r="82" spans="1:6">
      <c r="A82" s="7" t="s">
        <v>81</v>
      </c>
      <c r="B82" s="5">
        <v>38391353</v>
      </c>
      <c r="C82" s="5">
        <v>0</v>
      </c>
      <c r="D82" s="5">
        <v>0</v>
      </c>
      <c r="E82" s="5">
        <v>0</v>
      </c>
      <c r="F82" s="5">
        <f t="shared" si="1"/>
        <v>38391353</v>
      </c>
    </row>
    <row r="83" spans="1:6">
      <c r="A83" s="7" t="s">
        <v>84</v>
      </c>
      <c r="B83" s="5">
        <v>5163876</v>
      </c>
      <c r="C83" s="5">
        <v>0</v>
      </c>
      <c r="D83" s="5">
        <v>0</v>
      </c>
      <c r="E83" s="5">
        <v>0</v>
      </c>
      <c r="F83" s="5">
        <f t="shared" si="1"/>
        <v>5163876</v>
      </c>
    </row>
    <row r="84" spans="1:6">
      <c r="A84" s="7" t="s">
        <v>86</v>
      </c>
      <c r="B84" s="5">
        <v>925592277</v>
      </c>
      <c r="C84" s="5">
        <v>0</v>
      </c>
      <c r="D84" s="5">
        <v>0</v>
      </c>
      <c r="E84" s="5">
        <f>638877.39-1688837.43</f>
        <v>-1049960.04</v>
      </c>
      <c r="F84" s="5">
        <f t="shared" si="1"/>
        <v>924542316.96000004</v>
      </c>
    </row>
    <row r="85" spans="1:6">
      <c r="A85" s="7" t="s">
        <v>87</v>
      </c>
      <c r="B85" s="5">
        <v>94363824</v>
      </c>
      <c r="C85" s="5">
        <v>0</v>
      </c>
      <c r="D85" s="5">
        <v>0</v>
      </c>
      <c r="E85" s="5">
        <f>190304.06-206613.81</f>
        <v>-16309.75</v>
      </c>
      <c r="F85" s="5">
        <f t="shared" si="1"/>
        <v>94347514.25</v>
      </c>
    </row>
    <row r="86" spans="1:6">
      <c r="A86" s="7" t="s">
        <v>90</v>
      </c>
      <c r="B86" s="5">
        <v>240547529</v>
      </c>
      <c r="C86" s="5">
        <v>0</v>
      </c>
      <c r="D86" s="5">
        <v>0</v>
      </c>
      <c r="E86" s="5">
        <v>-438735</v>
      </c>
      <c r="F86" s="5">
        <f t="shared" si="1"/>
        <v>240108794</v>
      </c>
    </row>
    <row r="87" spans="1:6">
      <c r="A87" s="7" t="s">
        <v>93</v>
      </c>
      <c r="B87" s="5">
        <v>14091724</v>
      </c>
      <c r="C87" s="5">
        <v>0</v>
      </c>
      <c r="D87" s="5">
        <v>0</v>
      </c>
      <c r="E87" s="5">
        <v>0</v>
      </c>
      <c r="F87" s="5">
        <f t="shared" si="1"/>
        <v>14091724</v>
      </c>
    </row>
    <row r="88" spans="1:6" ht="15.75" thickBot="1">
      <c r="A88" s="8" t="s">
        <v>62</v>
      </c>
      <c r="B88" s="5">
        <v>1873420010</v>
      </c>
      <c r="C88" s="5">
        <v>0</v>
      </c>
      <c r="D88" s="5">
        <v>0</v>
      </c>
      <c r="E88" s="5">
        <v>0</v>
      </c>
      <c r="F88" s="5">
        <f t="shared" si="1"/>
        <v>1873420010</v>
      </c>
    </row>
    <row r="89" spans="1:6" ht="15.75" thickBot="1">
      <c r="A89" s="9" t="s">
        <v>54</v>
      </c>
      <c r="B89" s="9">
        <f>SUM(B7:B88)</f>
        <v>107884611261</v>
      </c>
      <c r="C89" s="9">
        <f>SUM(C7:C88)</f>
        <v>2642651285.4399996</v>
      </c>
      <c r="D89" s="9">
        <f>SUM(D7:D88)</f>
        <v>776640644</v>
      </c>
      <c r="E89" s="9">
        <f>SUM(E7:E88)</f>
        <v>2.3748725652694702E-8</v>
      </c>
      <c r="F89" s="9">
        <f>SUM(F7:F88)</f>
        <v>109750621902.44002</v>
      </c>
    </row>
    <row r="90" spans="1:6">
      <c r="A90" s="17"/>
      <c r="B90" s="17"/>
      <c r="C90" s="17"/>
      <c r="D90" s="15"/>
      <c r="E90" s="16"/>
      <c r="F90" s="16"/>
    </row>
    <row r="91" spans="1:6">
      <c r="C91" s="10"/>
    </row>
  </sheetData>
  <mergeCells count="7">
    <mergeCell ref="A90:C90"/>
    <mergeCell ref="A1:F1"/>
    <mergeCell ref="A2:F2"/>
    <mergeCell ref="A3:F3"/>
    <mergeCell ref="A4:F4"/>
    <mergeCell ref="A5:A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46DA-3D02-4F8B-A640-5EAE8EA96630}">
  <dimension ref="A1:I91"/>
  <sheetViews>
    <sheetView zoomScale="150" zoomScaleNormal="1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88" sqref="E88"/>
    </sheetView>
  </sheetViews>
  <sheetFormatPr baseColWidth="10" defaultColWidth="11.42578125" defaultRowHeight="15"/>
  <cols>
    <col min="1" max="1" width="26.7109375" style="1" customWidth="1"/>
    <col min="2" max="2" width="17.140625" style="1" bestFit="1" customWidth="1"/>
    <col min="3" max="3" width="16" style="1" bestFit="1" customWidth="1"/>
    <col min="4" max="4" width="15.140625" style="1" bestFit="1" customWidth="1"/>
    <col min="5" max="5" width="12.5703125" style="1" customWidth="1"/>
    <col min="6" max="6" width="17.7109375" style="1" bestFit="1" customWidth="1"/>
    <col min="7" max="7" width="2.28515625" style="1" customWidth="1"/>
    <col min="8" max="8" width="16.28515625" style="1" bestFit="1" customWidth="1"/>
    <col min="9" max="9" width="6.7109375" style="1" bestFit="1" customWidth="1"/>
    <col min="10" max="16384" width="11.42578125" style="1"/>
  </cols>
  <sheetData>
    <row r="1" spans="1:9" ht="18" customHeight="1">
      <c r="A1" s="18" t="s">
        <v>5</v>
      </c>
      <c r="B1" s="18"/>
      <c r="C1" s="18"/>
      <c r="D1" s="18"/>
      <c r="E1" s="18"/>
      <c r="F1" s="18"/>
    </row>
    <row r="2" spans="1:9" ht="15" customHeight="1">
      <c r="A2" s="19" t="s">
        <v>53</v>
      </c>
      <c r="B2" s="19"/>
      <c r="C2" s="19"/>
      <c r="D2" s="19"/>
      <c r="E2" s="19"/>
      <c r="F2" s="19"/>
    </row>
    <row r="3" spans="1:9" ht="15" customHeight="1">
      <c r="A3" s="19" t="s">
        <v>92</v>
      </c>
      <c r="B3" s="19"/>
      <c r="C3" s="19"/>
      <c r="D3" s="19"/>
      <c r="E3" s="19"/>
      <c r="F3" s="19"/>
    </row>
    <row r="4" spans="1:9" ht="15.75" thickBot="1">
      <c r="A4" s="20"/>
      <c r="B4" s="20"/>
      <c r="C4" s="20"/>
      <c r="D4" s="20"/>
      <c r="E4" s="20"/>
      <c r="F4" s="20"/>
    </row>
    <row r="5" spans="1:9" ht="21" customHeight="1" thickBot="1">
      <c r="A5" s="21" t="s">
        <v>52</v>
      </c>
      <c r="B5" s="23" t="s">
        <v>0</v>
      </c>
      <c r="C5" s="24"/>
      <c r="D5" s="24"/>
      <c r="E5" s="24"/>
      <c r="F5" s="25"/>
    </row>
    <row r="6" spans="1:9" ht="21.4" customHeight="1" thickBot="1">
      <c r="A6" s="22"/>
      <c r="B6" s="9" t="s">
        <v>1</v>
      </c>
      <c r="C6" s="9" t="s">
        <v>2</v>
      </c>
      <c r="D6" s="9" t="s">
        <v>3</v>
      </c>
      <c r="E6" s="9" t="s">
        <v>63</v>
      </c>
      <c r="F6" s="9" t="s">
        <v>4</v>
      </c>
      <c r="H6" s="28" t="s">
        <v>91</v>
      </c>
      <c r="I6" s="29"/>
    </row>
    <row r="7" spans="1:9" ht="23.25">
      <c r="A7" s="3" t="s">
        <v>75</v>
      </c>
      <c r="B7" s="5">
        <v>1510052010</v>
      </c>
      <c r="C7" s="4">
        <v>0</v>
      </c>
      <c r="D7" s="5">
        <v>0</v>
      </c>
      <c r="E7" s="5">
        <v>0</v>
      </c>
      <c r="F7" s="4">
        <f>B7+C7-D7+E7</f>
        <v>1510052010</v>
      </c>
      <c r="H7" s="12">
        <f>F7-B7</f>
        <v>0</v>
      </c>
      <c r="I7" s="13">
        <f>H7*100/B7</f>
        <v>0</v>
      </c>
    </row>
    <row r="8" spans="1:9">
      <c r="A8" s="3" t="s">
        <v>89</v>
      </c>
      <c r="B8" s="5">
        <v>2090554443</v>
      </c>
      <c r="C8" s="5">
        <v>0</v>
      </c>
      <c r="D8" s="5">
        <v>0</v>
      </c>
      <c r="E8" s="5">
        <v>0</v>
      </c>
      <c r="F8" s="5">
        <f t="shared" ref="F8:F71" si="0">B8+C8-D8+E8</f>
        <v>2090554443</v>
      </c>
      <c r="H8" s="12">
        <f t="shared" ref="H8:H71" si="1">F8-B8</f>
        <v>0</v>
      </c>
      <c r="I8" s="13">
        <f t="shared" ref="I8:I71" si="2">H8*100/B8</f>
        <v>0</v>
      </c>
    </row>
    <row r="9" spans="1:9">
      <c r="A9" s="3" t="s">
        <v>80</v>
      </c>
      <c r="B9" s="5">
        <v>371089264</v>
      </c>
      <c r="C9" s="5">
        <v>0</v>
      </c>
      <c r="D9" s="5">
        <v>0</v>
      </c>
      <c r="E9" s="5">
        <f>4485603.92-7096234.32</f>
        <v>-2610630.4000000004</v>
      </c>
      <c r="F9" s="5">
        <f t="shared" si="0"/>
        <v>368478633.60000002</v>
      </c>
      <c r="H9" s="12">
        <f t="shared" si="1"/>
        <v>-2610630.3999999762</v>
      </c>
      <c r="I9" s="13">
        <f t="shared" si="2"/>
        <v>-0.70350469637946089</v>
      </c>
    </row>
    <row r="10" spans="1:9" ht="14.45" customHeight="1">
      <c r="A10" s="3" t="s">
        <v>6</v>
      </c>
      <c r="B10" s="5">
        <v>1262620015</v>
      </c>
      <c r="C10" s="5">
        <v>0</v>
      </c>
      <c r="D10" s="5">
        <v>0</v>
      </c>
      <c r="E10" s="5">
        <f>15032273.44-62565119.27</f>
        <v>-47532845.830000006</v>
      </c>
      <c r="F10" s="5">
        <f t="shared" si="0"/>
        <v>1215087169.1700001</v>
      </c>
      <c r="H10" s="12">
        <f t="shared" si="1"/>
        <v>-47532845.829999924</v>
      </c>
      <c r="I10" s="13">
        <f t="shared" si="2"/>
        <v>-3.7646200175275952</v>
      </c>
    </row>
    <row r="11" spans="1:9" ht="14.45" customHeight="1">
      <c r="A11" s="3" t="s">
        <v>7</v>
      </c>
      <c r="B11" s="5">
        <v>2127277710</v>
      </c>
      <c r="C11" s="5">
        <v>0</v>
      </c>
      <c r="D11" s="5">
        <v>0</v>
      </c>
      <c r="E11" s="5">
        <f>146904499.83-197141268.81</f>
        <v>-50236768.979999989</v>
      </c>
      <c r="F11" s="5">
        <f t="shared" si="0"/>
        <v>2077040941.02</v>
      </c>
      <c r="H11" s="12">
        <f t="shared" si="1"/>
        <v>-50236768.980000019</v>
      </c>
      <c r="I11" s="13">
        <f t="shared" si="2"/>
        <v>-2.3615519846724675</v>
      </c>
    </row>
    <row r="12" spans="1:9" ht="23.25">
      <c r="A12" s="3" t="s">
        <v>8</v>
      </c>
      <c r="B12" s="5">
        <v>3824548038</v>
      </c>
      <c r="C12" s="5">
        <v>1102193241.1399999</v>
      </c>
      <c r="D12" s="5">
        <v>0</v>
      </c>
      <c r="E12" s="5">
        <f>37898629.74-3292692.75</f>
        <v>34605936.990000002</v>
      </c>
      <c r="F12" s="5">
        <f t="shared" si="0"/>
        <v>4961347216.1299992</v>
      </c>
      <c r="H12" s="12">
        <f t="shared" si="1"/>
        <v>1136799178.1299992</v>
      </c>
      <c r="I12" s="13">
        <f t="shared" si="2"/>
        <v>29.723752109660364</v>
      </c>
    </row>
    <row r="13" spans="1:9" ht="23.25">
      <c r="A13" s="3" t="s">
        <v>82</v>
      </c>
      <c r="B13" s="5">
        <v>662634834</v>
      </c>
      <c r="C13" s="5">
        <v>0</v>
      </c>
      <c r="D13" s="5">
        <v>0</v>
      </c>
      <c r="E13" s="5">
        <f>2548257.38-3061764.48</f>
        <v>-513507.10000000009</v>
      </c>
      <c r="F13" s="5">
        <f t="shared" si="0"/>
        <v>662121326.89999998</v>
      </c>
      <c r="H13" s="12">
        <f t="shared" si="1"/>
        <v>-513507.10000002384</v>
      </c>
      <c r="I13" s="13">
        <f t="shared" si="2"/>
        <v>-7.7494733698232329E-2</v>
      </c>
    </row>
    <row r="14" spans="1:9">
      <c r="A14" s="3" t="s">
        <v>9</v>
      </c>
      <c r="B14" s="5">
        <v>255629684</v>
      </c>
      <c r="C14" s="5">
        <v>0</v>
      </c>
      <c r="D14" s="5">
        <v>0</v>
      </c>
      <c r="E14" s="5">
        <f>506041.74-589914.21</f>
        <v>-83872.469999999972</v>
      </c>
      <c r="F14" s="5">
        <f t="shared" si="0"/>
        <v>255545811.53</v>
      </c>
      <c r="H14" s="12">
        <f t="shared" si="1"/>
        <v>-83872.469999998808</v>
      </c>
      <c r="I14" s="13">
        <f t="shared" si="2"/>
        <v>-3.281014500647695E-2</v>
      </c>
    </row>
    <row r="15" spans="1:9">
      <c r="A15" s="3" t="s">
        <v>10</v>
      </c>
      <c r="B15" s="5">
        <v>244262757</v>
      </c>
      <c r="C15" s="5">
        <v>555187.12</v>
      </c>
      <c r="D15" s="5">
        <v>0</v>
      </c>
      <c r="E15" s="5">
        <f>335552.39-335941.44</f>
        <v>-389.04999999998836</v>
      </c>
      <c r="F15" s="5">
        <f t="shared" si="0"/>
        <v>244817555.06999999</v>
      </c>
      <c r="H15" s="12">
        <f t="shared" si="1"/>
        <v>554798.06999999285</v>
      </c>
      <c r="I15" s="13">
        <f t="shared" si="2"/>
        <v>0.22713166624906017</v>
      </c>
    </row>
    <row r="16" spans="1:9">
      <c r="A16" s="3" t="s">
        <v>11</v>
      </c>
      <c r="B16" s="5">
        <v>33796729286</v>
      </c>
      <c r="C16" s="5">
        <f>483458999.35+5595603</f>
        <v>489054602.35000002</v>
      </c>
      <c r="D16" s="5">
        <v>0</v>
      </c>
      <c r="E16" s="5">
        <f>485373030-443056646.13</f>
        <v>42316383.870000005</v>
      </c>
      <c r="F16" s="5">
        <f t="shared" si="0"/>
        <v>34328100272.219997</v>
      </c>
      <c r="H16" s="12">
        <f t="shared" si="1"/>
        <v>531370986.21999741</v>
      </c>
      <c r="I16" s="13">
        <f t="shared" si="2"/>
        <v>1.5722556514961736</v>
      </c>
    </row>
    <row r="17" spans="1:9">
      <c r="A17" s="3" t="s">
        <v>12</v>
      </c>
      <c r="B17" s="5">
        <v>49865960</v>
      </c>
      <c r="C17" s="5">
        <v>0</v>
      </c>
      <c r="D17" s="5">
        <v>0</v>
      </c>
      <c r="E17" s="5">
        <f>186251.92-193230.87</f>
        <v>-6978.9499999999825</v>
      </c>
      <c r="F17" s="5">
        <f t="shared" si="0"/>
        <v>49858981.049999997</v>
      </c>
      <c r="H17" s="12">
        <f t="shared" si="1"/>
        <v>-6978.9500000029802</v>
      </c>
      <c r="I17" s="13">
        <f t="shared" si="2"/>
        <v>-1.3995418919044133E-2</v>
      </c>
    </row>
    <row r="18" spans="1:9">
      <c r="A18" s="3" t="s">
        <v>13</v>
      </c>
      <c r="B18" s="5">
        <v>5054360579</v>
      </c>
      <c r="C18" s="5">
        <v>0</v>
      </c>
      <c r="D18" s="5">
        <v>0</v>
      </c>
      <c r="E18" s="5">
        <f>131754686.2-93674622.6</f>
        <v>38080063.600000009</v>
      </c>
      <c r="F18" s="5">
        <f t="shared" si="0"/>
        <v>5092440642.6000004</v>
      </c>
      <c r="H18" s="12">
        <f t="shared" si="1"/>
        <v>38080063.600000381</v>
      </c>
      <c r="I18" s="13">
        <f t="shared" si="2"/>
        <v>0.75341011003877534</v>
      </c>
    </row>
    <row r="19" spans="1:9">
      <c r="A19" s="3" t="s">
        <v>79</v>
      </c>
      <c r="B19" s="5">
        <v>8468479611</v>
      </c>
      <c r="C19" s="5">
        <v>54306.38</v>
      </c>
      <c r="D19" s="5">
        <v>0</v>
      </c>
      <c r="E19" s="5">
        <v>0</v>
      </c>
      <c r="F19" s="5">
        <f t="shared" si="0"/>
        <v>8468533917.3800001</v>
      </c>
      <c r="H19" s="12">
        <f t="shared" si="1"/>
        <v>54306.380000114441</v>
      </c>
      <c r="I19" s="14">
        <f t="shared" si="2"/>
        <v>6.4127662218816718E-4</v>
      </c>
    </row>
    <row r="20" spans="1:9">
      <c r="A20" s="3" t="s">
        <v>14</v>
      </c>
      <c r="B20" s="5">
        <v>208984821</v>
      </c>
      <c r="C20" s="5">
        <v>0</v>
      </c>
      <c r="D20" s="5">
        <v>0</v>
      </c>
      <c r="E20" s="5">
        <f>217850-324712.56</f>
        <v>-106862.56</v>
      </c>
      <c r="F20" s="5">
        <f t="shared" si="0"/>
        <v>208877958.44</v>
      </c>
      <c r="H20" s="12">
        <f t="shared" si="1"/>
        <v>-106862.56000000238</v>
      </c>
      <c r="I20" s="13">
        <f t="shared" si="2"/>
        <v>-5.1134125190844544E-2</v>
      </c>
    </row>
    <row r="21" spans="1:9">
      <c r="A21" s="3" t="s">
        <v>76</v>
      </c>
      <c r="B21" s="5">
        <v>360897204</v>
      </c>
      <c r="C21" s="5">
        <v>0</v>
      </c>
      <c r="D21" s="5">
        <v>0</v>
      </c>
      <c r="E21" s="5">
        <f>4049531.79-4078163.75</f>
        <v>-28631.959999999963</v>
      </c>
      <c r="F21" s="5">
        <f t="shared" si="0"/>
        <v>360868572.04000002</v>
      </c>
      <c r="H21" s="12">
        <f t="shared" si="1"/>
        <v>-28631.959999978542</v>
      </c>
      <c r="I21" s="13">
        <f t="shared" si="2"/>
        <v>-7.9335499645429627E-3</v>
      </c>
    </row>
    <row r="22" spans="1:9">
      <c r="A22" s="3" t="s">
        <v>15</v>
      </c>
      <c r="B22" s="5">
        <v>296917440</v>
      </c>
      <c r="C22" s="5">
        <v>0</v>
      </c>
      <c r="D22" s="5">
        <v>0</v>
      </c>
      <c r="E22" s="5">
        <f>86296-124906.45</f>
        <v>-38610.449999999997</v>
      </c>
      <c r="F22" s="5">
        <f t="shared" si="0"/>
        <v>296878829.55000001</v>
      </c>
      <c r="H22" s="12">
        <f t="shared" si="1"/>
        <v>-38610.449999988079</v>
      </c>
      <c r="I22" s="13">
        <f t="shared" si="2"/>
        <v>-1.3003766299476407E-2</v>
      </c>
    </row>
    <row r="23" spans="1:9">
      <c r="A23" s="3" t="s">
        <v>16</v>
      </c>
      <c r="B23" s="5">
        <v>1442751325</v>
      </c>
      <c r="C23" s="5">
        <v>14347500</v>
      </c>
      <c r="D23" s="5">
        <v>1750518</v>
      </c>
      <c r="E23" s="5">
        <v>0</v>
      </c>
      <c r="F23" s="5">
        <f t="shared" si="0"/>
        <v>1455348307</v>
      </c>
      <c r="H23" s="12">
        <f t="shared" si="1"/>
        <v>12596982</v>
      </c>
      <c r="I23" s="13">
        <f t="shared" si="2"/>
        <v>0.87312219241940392</v>
      </c>
    </row>
    <row r="24" spans="1:9" ht="23.25">
      <c r="A24" s="3" t="s">
        <v>17</v>
      </c>
      <c r="B24" s="5">
        <v>19906378431</v>
      </c>
      <c r="C24" s="5">
        <v>13226938</v>
      </c>
      <c r="D24" s="5">
        <v>473191349</v>
      </c>
      <c r="E24" s="5">
        <v>0</v>
      </c>
      <c r="F24" s="5">
        <f t="shared" si="0"/>
        <v>19446414020</v>
      </c>
      <c r="H24" s="12">
        <f t="shared" si="1"/>
        <v>-459964411</v>
      </c>
      <c r="I24" s="13">
        <f t="shared" si="2"/>
        <v>-2.3106383343124941</v>
      </c>
    </row>
    <row r="25" spans="1:9" ht="23.25">
      <c r="A25" s="3" t="s">
        <v>58</v>
      </c>
      <c r="B25" s="5">
        <v>299499303</v>
      </c>
      <c r="C25" s="5">
        <f>29426608.54+15700000</f>
        <v>45126608.539999999</v>
      </c>
      <c r="D25" s="5">
        <v>122215072</v>
      </c>
      <c r="E25" s="5">
        <f>1012577026.36-987590223.88</f>
        <v>24986802.480000019</v>
      </c>
      <c r="F25" s="5">
        <f t="shared" si="0"/>
        <v>247397642.02000004</v>
      </c>
      <c r="H25" s="12">
        <f t="shared" si="1"/>
        <v>-52101660.979999959</v>
      </c>
      <c r="I25" s="13">
        <f t="shared" si="2"/>
        <v>-17.396254501467059</v>
      </c>
    </row>
    <row r="26" spans="1:9" ht="23.25">
      <c r="A26" s="3" t="s">
        <v>18</v>
      </c>
      <c r="B26" s="5">
        <v>3340978516</v>
      </c>
      <c r="C26" s="5">
        <f>699992506.21+19530151</f>
        <v>719522657.21000004</v>
      </c>
      <c r="D26" s="5">
        <v>0</v>
      </c>
      <c r="E26" s="5">
        <f>330842023.88-330842023.86</f>
        <v>1.9999980926513672E-2</v>
      </c>
      <c r="F26" s="5">
        <f t="shared" si="0"/>
        <v>4060501173.23</v>
      </c>
      <c r="H26" s="12">
        <f t="shared" si="1"/>
        <v>719522657.23000002</v>
      </c>
      <c r="I26" s="13">
        <f t="shared" si="2"/>
        <v>21.536285066910619</v>
      </c>
    </row>
    <row r="27" spans="1:9">
      <c r="A27" s="3" t="s">
        <v>19</v>
      </c>
      <c r="B27" s="5">
        <v>74694270</v>
      </c>
      <c r="C27" s="5">
        <v>0</v>
      </c>
      <c r="D27" s="5">
        <v>0</v>
      </c>
      <c r="E27" s="5">
        <v>0</v>
      </c>
      <c r="F27" s="5">
        <f t="shared" si="0"/>
        <v>74694270</v>
      </c>
      <c r="H27" s="12">
        <f t="shared" si="1"/>
        <v>0</v>
      </c>
      <c r="I27" s="13">
        <f t="shared" si="2"/>
        <v>0</v>
      </c>
    </row>
    <row r="28" spans="1:9" ht="23.25">
      <c r="A28" s="3" t="s">
        <v>20</v>
      </c>
      <c r="B28" s="5">
        <v>744000000</v>
      </c>
      <c r="C28" s="5">
        <v>1308636.77</v>
      </c>
      <c r="D28" s="5">
        <v>0</v>
      </c>
      <c r="E28" s="5">
        <f>76399.72-92305.11</f>
        <v>-15905.39</v>
      </c>
      <c r="F28" s="5">
        <f t="shared" si="0"/>
        <v>745292731.38</v>
      </c>
      <c r="H28" s="12">
        <f t="shared" si="1"/>
        <v>1292731.3799999952</v>
      </c>
      <c r="I28" s="13">
        <f t="shared" si="2"/>
        <v>0.17375421774193484</v>
      </c>
    </row>
    <row r="29" spans="1:9" ht="22.5">
      <c r="A29" s="6" t="s">
        <v>21</v>
      </c>
      <c r="B29" s="5">
        <v>104369360</v>
      </c>
      <c r="C29" s="5">
        <v>0</v>
      </c>
      <c r="D29" s="5">
        <v>0</v>
      </c>
      <c r="E29" s="5">
        <v>0</v>
      </c>
      <c r="F29" s="5">
        <f t="shared" si="0"/>
        <v>104369360</v>
      </c>
      <c r="H29" s="12">
        <f t="shared" si="1"/>
        <v>0</v>
      </c>
      <c r="I29" s="13">
        <f t="shared" si="2"/>
        <v>0</v>
      </c>
    </row>
    <row r="30" spans="1:9" ht="22.5">
      <c r="A30" s="6" t="s">
        <v>22</v>
      </c>
      <c r="B30" s="5">
        <v>117019778</v>
      </c>
      <c r="C30" s="5">
        <v>0</v>
      </c>
      <c r="D30" s="5">
        <v>0</v>
      </c>
      <c r="E30" s="5">
        <v>0</v>
      </c>
      <c r="F30" s="5">
        <f t="shared" si="0"/>
        <v>117019778</v>
      </c>
      <c r="H30" s="12">
        <f t="shared" si="1"/>
        <v>0</v>
      </c>
      <c r="I30" s="13">
        <f t="shared" si="2"/>
        <v>0</v>
      </c>
    </row>
    <row r="31" spans="1:9">
      <c r="A31" s="6" t="s">
        <v>23</v>
      </c>
      <c r="B31" s="5">
        <v>38296472</v>
      </c>
      <c r="C31" s="5">
        <v>0</v>
      </c>
      <c r="D31" s="5">
        <v>0</v>
      </c>
      <c r="E31" s="5">
        <v>0</v>
      </c>
      <c r="F31" s="5">
        <f t="shared" si="0"/>
        <v>38296472</v>
      </c>
      <c r="H31" s="12">
        <f t="shared" si="1"/>
        <v>0</v>
      </c>
      <c r="I31" s="13">
        <f t="shared" si="2"/>
        <v>0</v>
      </c>
    </row>
    <row r="32" spans="1:9">
      <c r="A32" s="6" t="s">
        <v>24</v>
      </c>
      <c r="B32" s="5">
        <v>81079047</v>
      </c>
      <c r="C32" s="5">
        <v>0</v>
      </c>
      <c r="D32" s="5">
        <v>0</v>
      </c>
      <c r="E32" s="5">
        <v>0</v>
      </c>
      <c r="F32" s="5">
        <f t="shared" si="0"/>
        <v>81079047</v>
      </c>
      <c r="H32" s="12">
        <f t="shared" si="1"/>
        <v>0</v>
      </c>
      <c r="I32" s="13">
        <f t="shared" si="2"/>
        <v>0</v>
      </c>
    </row>
    <row r="33" spans="1:9" ht="22.5">
      <c r="A33" s="6" t="s">
        <v>25</v>
      </c>
      <c r="B33" s="5">
        <v>4854807507</v>
      </c>
      <c r="C33" s="5">
        <v>116253949</v>
      </c>
      <c r="D33" s="5">
        <v>116253949</v>
      </c>
      <c r="E33" s="5">
        <v>0</v>
      </c>
      <c r="F33" s="5">
        <f t="shared" si="0"/>
        <v>4854807507</v>
      </c>
      <c r="H33" s="12">
        <f t="shared" si="1"/>
        <v>0</v>
      </c>
      <c r="I33" s="13">
        <f t="shared" si="2"/>
        <v>0</v>
      </c>
    </row>
    <row r="34" spans="1:9" ht="22.5">
      <c r="A34" s="6" t="s">
        <v>26</v>
      </c>
      <c r="B34" s="5">
        <v>1393050449</v>
      </c>
      <c r="C34" s="5">
        <v>2378411</v>
      </c>
      <c r="D34" s="5">
        <v>0</v>
      </c>
      <c r="E34" s="5">
        <v>0</v>
      </c>
      <c r="F34" s="5">
        <f t="shared" si="0"/>
        <v>1395428860</v>
      </c>
      <c r="H34" s="12">
        <f t="shared" si="1"/>
        <v>2378411</v>
      </c>
      <c r="I34" s="13">
        <f t="shared" si="2"/>
        <v>0.17073401768811317</v>
      </c>
    </row>
    <row r="35" spans="1:9">
      <c r="A35" s="6" t="s">
        <v>27</v>
      </c>
      <c r="B35" s="5">
        <v>481978162</v>
      </c>
      <c r="C35" s="5">
        <v>0</v>
      </c>
      <c r="D35" s="5">
        <v>0</v>
      </c>
      <c r="E35" s="5">
        <v>0</v>
      </c>
      <c r="F35" s="5">
        <f t="shared" si="0"/>
        <v>481978162</v>
      </c>
      <c r="H35" s="12">
        <f t="shared" si="1"/>
        <v>0</v>
      </c>
      <c r="I35" s="13">
        <f t="shared" si="2"/>
        <v>0</v>
      </c>
    </row>
    <row r="36" spans="1:9" ht="22.5">
      <c r="A36" s="6" t="s">
        <v>28</v>
      </c>
      <c r="B36" s="5">
        <v>114446329</v>
      </c>
      <c r="C36" s="5">
        <v>0</v>
      </c>
      <c r="D36" s="5">
        <v>0</v>
      </c>
      <c r="E36" s="5">
        <v>0</v>
      </c>
      <c r="F36" s="5">
        <f t="shared" si="0"/>
        <v>114446329</v>
      </c>
      <c r="H36" s="12">
        <f t="shared" si="1"/>
        <v>0</v>
      </c>
      <c r="I36" s="13">
        <f t="shared" si="2"/>
        <v>0</v>
      </c>
    </row>
    <row r="37" spans="1:9" ht="22.5">
      <c r="A37" s="6" t="s">
        <v>29</v>
      </c>
      <c r="B37" s="5">
        <v>154141193</v>
      </c>
      <c r="C37" s="5">
        <v>0</v>
      </c>
      <c r="D37" s="5">
        <v>0</v>
      </c>
      <c r="E37" s="5">
        <v>0</v>
      </c>
      <c r="F37" s="5">
        <f t="shared" si="0"/>
        <v>154141193</v>
      </c>
      <c r="H37" s="12">
        <f t="shared" si="1"/>
        <v>0</v>
      </c>
      <c r="I37" s="13">
        <f t="shared" si="2"/>
        <v>0</v>
      </c>
    </row>
    <row r="38" spans="1:9" ht="22.5">
      <c r="A38" s="6" t="s">
        <v>30</v>
      </c>
      <c r="B38" s="5">
        <v>20362264</v>
      </c>
      <c r="C38" s="5">
        <v>0</v>
      </c>
      <c r="D38" s="5">
        <v>0</v>
      </c>
      <c r="E38" s="5">
        <v>0</v>
      </c>
      <c r="F38" s="5">
        <f t="shared" si="0"/>
        <v>20362264</v>
      </c>
      <c r="H38" s="12">
        <f t="shared" si="1"/>
        <v>0</v>
      </c>
      <c r="I38" s="13">
        <f t="shared" si="2"/>
        <v>0</v>
      </c>
    </row>
    <row r="39" spans="1:9" ht="33.75">
      <c r="A39" s="6" t="s">
        <v>64</v>
      </c>
      <c r="B39" s="5">
        <v>15694424</v>
      </c>
      <c r="C39" s="5">
        <v>0</v>
      </c>
      <c r="D39" s="5">
        <v>0</v>
      </c>
      <c r="E39" s="5">
        <f>87428.56-157661.63</f>
        <v>-70233.070000000007</v>
      </c>
      <c r="F39" s="5">
        <f t="shared" si="0"/>
        <v>15624190.93</v>
      </c>
      <c r="H39" s="12">
        <f t="shared" si="1"/>
        <v>-70233.070000000298</v>
      </c>
      <c r="I39" s="13">
        <f t="shared" si="2"/>
        <v>-0.44750332984504748</v>
      </c>
    </row>
    <row r="40" spans="1:9">
      <c r="A40" s="6" t="s">
        <v>31</v>
      </c>
      <c r="B40" s="5">
        <v>255702173</v>
      </c>
      <c r="C40" s="5">
        <v>0</v>
      </c>
      <c r="D40" s="5">
        <v>0</v>
      </c>
      <c r="E40" s="5">
        <v>0</v>
      </c>
      <c r="F40" s="5">
        <f t="shared" si="0"/>
        <v>255702173</v>
      </c>
      <c r="H40" s="12">
        <f t="shared" si="1"/>
        <v>0</v>
      </c>
      <c r="I40" s="13">
        <f t="shared" si="2"/>
        <v>0</v>
      </c>
    </row>
    <row r="41" spans="1:9" ht="22.5">
      <c r="A41" s="6" t="s">
        <v>32</v>
      </c>
      <c r="B41" s="5">
        <v>50639630</v>
      </c>
      <c r="C41" s="5">
        <v>0</v>
      </c>
      <c r="D41" s="5">
        <v>0</v>
      </c>
      <c r="E41" s="5">
        <v>0</v>
      </c>
      <c r="F41" s="5">
        <f t="shared" si="0"/>
        <v>50639630</v>
      </c>
      <c r="H41" s="12">
        <f t="shared" si="1"/>
        <v>0</v>
      </c>
      <c r="I41" s="13">
        <f t="shared" si="2"/>
        <v>0</v>
      </c>
    </row>
    <row r="42" spans="1:9">
      <c r="A42" s="6" t="s">
        <v>33</v>
      </c>
      <c r="B42" s="5">
        <v>169318510</v>
      </c>
      <c r="C42" s="5">
        <v>2696300</v>
      </c>
      <c r="D42" s="5">
        <v>0</v>
      </c>
      <c r="E42" s="5">
        <v>0</v>
      </c>
      <c r="F42" s="5">
        <f t="shared" si="0"/>
        <v>172014810</v>
      </c>
      <c r="H42" s="12">
        <f t="shared" si="1"/>
        <v>2696300</v>
      </c>
      <c r="I42" s="13">
        <f t="shared" si="2"/>
        <v>1.5924425510241025</v>
      </c>
    </row>
    <row r="43" spans="1:9" ht="22.5">
      <c r="A43" s="6" t="s">
        <v>34</v>
      </c>
      <c r="B43" s="5">
        <v>103590936</v>
      </c>
      <c r="C43" s="5">
        <v>0</v>
      </c>
      <c r="D43" s="5">
        <v>0</v>
      </c>
      <c r="E43" s="5">
        <v>0</v>
      </c>
      <c r="F43" s="5">
        <f t="shared" si="0"/>
        <v>103590936</v>
      </c>
      <c r="H43" s="12">
        <f t="shared" si="1"/>
        <v>0</v>
      </c>
      <c r="I43" s="13">
        <f t="shared" si="2"/>
        <v>0</v>
      </c>
    </row>
    <row r="44" spans="1:9" ht="22.5">
      <c r="A44" s="6" t="s">
        <v>35</v>
      </c>
      <c r="B44" s="5">
        <v>1895301900</v>
      </c>
      <c r="C44" s="5">
        <v>0</v>
      </c>
      <c r="D44" s="5">
        <v>0</v>
      </c>
      <c r="E44" s="5">
        <v>0</v>
      </c>
      <c r="F44" s="5">
        <f t="shared" si="0"/>
        <v>1895301900</v>
      </c>
      <c r="H44" s="12">
        <f t="shared" si="1"/>
        <v>0</v>
      </c>
      <c r="I44" s="13">
        <f t="shared" si="2"/>
        <v>0</v>
      </c>
    </row>
    <row r="45" spans="1:9" ht="22.5">
      <c r="A45" s="6" t="s">
        <v>36</v>
      </c>
      <c r="B45" s="5">
        <v>405836973</v>
      </c>
      <c r="C45" s="5">
        <v>0</v>
      </c>
      <c r="D45" s="5">
        <v>0</v>
      </c>
      <c r="E45" s="5">
        <v>0</v>
      </c>
      <c r="F45" s="5">
        <f t="shared" si="0"/>
        <v>405836973</v>
      </c>
      <c r="H45" s="12">
        <f t="shared" si="1"/>
        <v>0</v>
      </c>
      <c r="I45" s="13">
        <f t="shared" si="2"/>
        <v>0</v>
      </c>
    </row>
    <row r="46" spans="1:9">
      <c r="A46" s="6" t="s">
        <v>37</v>
      </c>
      <c r="B46" s="5">
        <v>108716394</v>
      </c>
      <c r="C46" s="5">
        <v>0</v>
      </c>
      <c r="D46" s="5">
        <v>0</v>
      </c>
      <c r="E46" s="5">
        <v>0</v>
      </c>
      <c r="F46" s="5">
        <f t="shared" si="0"/>
        <v>108716394</v>
      </c>
      <c r="H46" s="12">
        <f t="shared" si="1"/>
        <v>0</v>
      </c>
      <c r="I46" s="13">
        <f t="shared" si="2"/>
        <v>0</v>
      </c>
    </row>
    <row r="47" spans="1:9" ht="33.75">
      <c r="A47" s="6" t="s">
        <v>38</v>
      </c>
      <c r="B47" s="5">
        <v>1460498008</v>
      </c>
      <c r="C47" s="5">
        <v>0</v>
      </c>
      <c r="D47" s="5">
        <v>0</v>
      </c>
      <c r="E47" s="5">
        <v>0</v>
      </c>
      <c r="F47" s="5">
        <f t="shared" si="0"/>
        <v>1460498008</v>
      </c>
      <c r="H47" s="12">
        <f t="shared" si="1"/>
        <v>0</v>
      </c>
      <c r="I47" s="13">
        <f t="shared" si="2"/>
        <v>0</v>
      </c>
    </row>
    <row r="48" spans="1:9" ht="22.5">
      <c r="A48" s="6" t="s">
        <v>39</v>
      </c>
      <c r="B48" s="5">
        <v>298929406</v>
      </c>
      <c r="C48" s="5">
        <v>0</v>
      </c>
      <c r="D48" s="5">
        <v>0</v>
      </c>
      <c r="E48" s="5">
        <v>0</v>
      </c>
      <c r="F48" s="5">
        <f t="shared" si="0"/>
        <v>298929406</v>
      </c>
      <c r="H48" s="12">
        <f t="shared" si="1"/>
        <v>0</v>
      </c>
      <c r="I48" s="13">
        <f t="shared" si="2"/>
        <v>0</v>
      </c>
    </row>
    <row r="49" spans="1:9" ht="22.5">
      <c r="A49" s="6" t="s">
        <v>40</v>
      </c>
      <c r="B49" s="5">
        <v>102259090</v>
      </c>
      <c r="C49" s="5">
        <v>0</v>
      </c>
      <c r="D49" s="5">
        <v>0</v>
      </c>
      <c r="E49" s="5">
        <v>0</v>
      </c>
      <c r="F49" s="5">
        <f t="shared" si="0"/>
        <v>102259090</v>
      </c>
      <c r="H49" s="12">
        <f t="shared" si="1"/>
        <v>0</v>
      </c>
      <c r="I49" s="13">
        <f t="shared" si="2"/>
        <v>0</v>
      </c>
    </row>
    <row r="50" spans="1:9" ht="22.5">
      <c r="A50" s="6" t="s">
        <v>41</v>
      </c>
      <c r="B50" s="5">
        <v>26806114</v>
      </c>
      <c r="C50" s="5">
        <v>0</v>
      </c>
      <c r="D50" s="5">
        <v>0</v>
      </c>
      <c r="E50" s="5">
        <v>0</v>
      </c>
      <c r="F50" s="5">
        <f t="shared" si="0"/>
        <v>26806114</v>
      </c>
      <c r="H50" s="12">
        <f t="shared" si="1"/>
        <v>0</v>
      </c>
      <c r="I50" s="13">
        <f t="shared" si="2"/>
        <v>0</v>
      </c>
    </row>
    <row r="51" spans="1:9" ht="22.5">
      <c r="A51" s="6" t="s">
        <v>42</v>
      </c>
      <c r="B51" s="5">
        <v>72604775</v>
      </c>
      <c r="C51" s="5">
        <v>0</v>
      </c>
      <c r="D51" s="5">
        <v>0</v>
      </c>
      <c r="E51" s="5">
        <f>1800000-1800000</f>
        <v>0</v>
      </c>
      <c r="F51" s="5">
        <f t="shared" si="0"/>
        <v>72604775</v>
      </c>
      <c r="H51" s="12">
        <f t="shared" si="1"/>
        <v>0</v>
      </c>
      <c r="I51" s="13">
        <f t="shared" si="2"/>
        <v>0</v>
      </c>
    </row>
    <row r="52" spans="1:9">
      <c r="A52" s="6" t="s">
        <v>65</v>
      </c>
      <c r="B52" s="5">
        <v>30099579</v>
      </c>
      <c r="C52" s="5">
        <v>0</v>
      </c>
      <c r="D52" s="5">
        <v>0</v>
      </c>
      <c r="E52" s="5">
        <f>335-3470.85</f>
        <v>-3135.85</v>
      </c>
      <c r="F52" s="5">
        <f t="shared" si="0"/>
        <v>30096443.149999999</v>
      </c>
      <c r="H52" s="12">
        <f t="shared" si="1"/>
        <v>-3135.8500000014901</v>
      </c>
      <c r="I52" s="13">
        <f t="shared" si="2"/>
        <v>-1.0418252029377189E-2</v>
      </c>
    </row>
    <row r="53" spans="1:9" ht="22.5">
      <c r="A53" s="6" t="s">
        <v>43</v>
      </c>
      <c r="B53" s="5">
        <v>5902170</v>
      </c>
      <c r="C53" s="5">
        <v>365520</v>
      </c>
      <c r="D53" s="5">
        <v>0</v>
      </c>
      <c r="E53" s="5">
        <v>0</v>
      </c>
      <c r="F53" s="5">
        <f t="shared" si="0"/>
        <v>6267690</v>
      </c>
      <c r="H53" s="12">
        <f t="shared" si="1"/>
        <v>365520</v>
      </c>
      <c r="I53" s="13">
        <f t="shared" si="2"/>
        <v>6.1929764815313693</v>
      </c>
    </row>
    <row r="54" spans="1:9" ht="22.5">
      <c r="A54" s="6" t="s">
        <v>66</v>
      </c>
      <c r="B54" s="5">
        <v>84928957</v>
      </c>
      <c r="C54" s="5">
        <v>0</v>
      </c>
      <c r="D54" s="5">
        <v>0</v>
      </c>
      <c r="E54" s="5">
        <v>-3579.4</v>
      </c>
      <c r="F54" s="5">
        <f t="shared" si="0"/>
        <v>84925377.599999994</v>
      </c>
      <c r="H54" s="12">
        <f t="shared" si="1"/>
        <v>-3579.4000000059605</v>
      </c>
      <c r="I54" s="14">
        <f t="shared" si="2"/>
        <v>-4.2145813706460098E-3</v>
      </c>
    </row>
    <row r="55" spans="1:9" ht="22.5">
      <c r="A55" s="6" t="s">
        <v>67</v>
      </c>
      <c r="B55" s="5">
        <v>15553582</v>
      </c>
      <c r="C55" s="5">
        <v>0</v>
      </c>
      <c r="D55" s="5">
        <v>0</v>
      </c>
      <c r="E55" s="5">
        <v>0</v>
      </c>
      <c r="F55" s="5">
        <f t="shared" si="0"/>
        <v>15553582</v>
      </c>
      <c r="H55" s="12">
        <f t="shared" si="1"/>
        <v>0</v>
      </c>
      <c r="I55" s="13">
        <f t="shared" si="2"/>
        <v>0</v>
      </c>
    </row>
    <row r="56" spans="1:9" ht="22.5">
      <c r="A56" s="6" t="s">
        <v>72</v>
      </c>
      <c r="B56" s="5">
        <v>140120528</v>
      </c>
      <c r="C56" s="5">
        <v>0</v>
      </c>
      <c r="D56" s="5">
        <v>0</v>
      </c>
      <c r="E56" s="5">
        <v>0</v>
      </c>
      <c r="F56" s="5">
        <f t="shared" si="0"/>
        <v>140120528</v>
      </c>
      <c r="H56" s="12">
        <f t="shared" si="1"/>
        <v>0</v>
      </c>
      <c r="I56" s="13">
        <f t="shared" si="2"/>
        <v>0</v>
      </c>
    </row>
    <row r="57" spans="1:9" ht="22.5">
      <c r="A57" s="6" t="s">
        <v>68</v>
      </c>
      <c r="B57" s="5">
        <v>30688469</v>
      </c>
      <c r="C57" s="5">
        <v>0</v>
      </c>
      <c r="D57" s="5">
        <v>0</v>
      </c>
      <c r="E57" s="5">
        <v>0</v>
      </c>
      <c r="F57" s="5">
        <f t="shared" si="0"/>
        <v>30688469</v>
      </c>
      <c r="H57" s="12">
        <f t="shared" si="1"/>
        <v>0</v>
      </c>
      <c r="I57" s="13">
        <f t="shared" si="2"/>
        <v>0</v>
      </c>
    </row>
    <row r="58" spans="1:9" ht="22.5">
      <c r="A58" s="6" t="s">
        <v>88</v>
      </c>
      <c r="B58" s="5">
        <v>87137038</v>
      </c>
      <c r="C58" s="5">
        <v>0</v>
      </c>
      <c r="D58" s="5">
        <v>0</v>
      </c>
      <c r="E58" s="5">
        <v>0</v>
      </c>
      <c r="F58" s="5">
        <f t="shared" si="0"/>
        <v>87137038</v>
      </c>
      <c r="H58" s="12">
        <f t="shared" si="1"/>
        <v>0</v>
      </c>
      <c r="I58" s="13">
        <f t="shared" si="2"/>
        <v>0</v>
      </c>
    </row>
    <row r="59" spans="1:9" ht="22.5">
      <c r="A59" s="6" t="s">
        <v>44</v>
      </c>
      <c r="B59" s="5">
        <v>587977198</v>
      </c>
      <c r="C59" s="5">
        <f>2076264.46+286304.89</f>
        <v>2362569.35</v>
      </c>
      <c r="D59" s="5">
        <v>0</v>
      </c>
      <c r="E59" s="5">
        <v>0</v>
      </c>
      <c r="F59" s="5">
        <f t="shared" si="0"/>
        <v>590339767.35000002</v>
      </c>
      <c r="H59" s="12">
        <f t="shared" si="1"/>
        <v>2362569.3500000238</v>
      </c>
      <c r="I59" s="13">
        <f t="shared" si="2"/>
        <v>0.40181309037770269</v>
      </c>
    </row>
    <row r="60" spans="1:9" ht="22.5">
      <c r="A60" s="6" t="s">
        <v>45</v>
      </c>
      <c r="B60" s="5">
        <v>33009614</v>
      </c>
      <c r="C60" s="5">
        <v>0</v>
      </c>
      <c r="D60" s="5">
        <v>0</v>
      </c>
      <c r="E60" s="5">
        <v>0</v>
      </c>
      <c r="F60" s="5">
        <f t="shared" si="0"/>
        <v>33009614</v>
      </c>
      <c r="H60" s="12">
        <f t="shared" si="1"/>
        <v>0</v>
      </c>
      <c r="I60" s="13">
        <f t="shared" si="2"/>
        <v>0</v>
      </c>
    </row>
    <row r="61" spans="1:9" ht="22.5">
      <c r="A61" s="6" t="s">
        <v>46</v>
      </c>
      <c r="B61" s="5">
        <v>11110078</v>
      </c>
      <c r="C61" s="5">
        <v>0</v>
      </c>
      <c r="D61" s="5">
        <v>0</v>
      </c>
      <c r="E61" s="5">
        <v>0</v>
      </c>
      <c r="F61" s="5">
        <f t="shared" si="0"/>
        <v>11110078</v>
      </c>
      <c r="H61" s="12">
        <f t="shared" si="1"/>
        <v>0</v>
      </c>
      <c r="I61" s="13">
        <f t="shared" si="2"/>
        <v>0</v>
      </c>
    </row>
    <row r="62" spans="1:9" ht="22.5">
      <c r="A62" s="6" t="s">
        <v>59</v>
      </c>
      <c r="B62" s="5">
        <v>18809346</v>
      </c>
      <c r="C62" s="5">
        <v>0</v>
      </c>
      <c r="D62" s="5">
        <v>0</v>
      </c>
      <c r="E62" s="5">
        <v>0</v>
      </c>
      <c r="F62" s="5">
        <f t="shared" si="0"/>
        <v>18809346</v>
      </c>
      <c r="H62" s="12">
        <f t="shared" si="1"/>
        <v>0</v>
      </c>
      <c r="I62" s="13">
        <f t="shared" si="2"/>
        <v>0</v>
      </c>
    </row>
    <row r="63" spans="1:9" ht="22.5">
      <c r="A63" s="6" t="s">
        <v>47</v>
      </c>
      <c r="B63" s="5">
        <v>118882290</v>
      </c>
      <c r="C63" s="5">
        <v>0</v>
      </c>
      <c r="D63" s="5">
        <v>0</v>
      </c>
      <c r="E63" s="5">
        <v>0</v>
      </c>
      <c r="F63" s="5">
        <f t="shared" si="0"/>
        <v>118882290</v>
      </c>
      <c r="H63" s="12">
        <f t="shared" si="1"/>
        <v>0</v>
      </c>
      <c r="I63" s="13">
        <f t="shared" si="2"/>
        <v>0</v>
      </c>
    </row>
    <row r="64" spans="1:9" ht="45">
      <c r="A64" s="7" t="s">
        <v>73</v>
      </c>
      <c r="B64" s="5">
        <v>44020535</v>
      </c>
      <c r="C64" s="5">
        <v>0</v>
      </c>
      <c r="D64" s="5">
        <v>0</v>
      </c>
      <c r="E64" s="5">
        <v>0</v>
      </c>
      <c r="F64" s="5">
        <f t="shared" si="0"/>
        <v>44020535</v>
      </c>
      <c r="H64" s="12">
        <f t="shared" si="1"/>
        <v>0</v>
      </c>
      <c r="I64" s="13">
        <f t="shared" si="2"/>
        <v>0</v>
      </c>
    </row>
    <row r="65" spans="1:9" ht="22.5">
      <c r="A65" s="6" t="s">
        <v>48</v>
      </c>
      <c r="B65" s="5">
        <v>80661788</v>
      </c>
      <c r="C65" s="5">
        <v>0</v>
      </c>
      <c r="D65" s="5">
        <v>0</v>
      </c>
      <c r="E65" s="5">
        <v>0</v>
      </c>
      <c r="F65" s="5">
        <f t="shared" si="0"/>
        <v>80661788</v>
      </c>
      <c r="H65" s="12">
        <f t="shared" si="1"/>
        <v>0</v>
      </c>
      <c r="I65" s="13">
        <f t="shared" si="2"/>
        <v>0</v>
      </c>
    </row>
    <row r="66" spans="1:9" ht="33.75">
      <c r="A66" s="6" t="s">
        <v>69</v>
      </c>
      <c r="B66" s="5">
        <v>38409364</v>
      </c>
      <c r="C66" s="5">
        <v>0</v>
      </c>
      <c r="D66" s="5">
        <v>0</v>
      </c>
      <c r="E66" s="5">
        <v>0</v>
      </c>
      <c r="F66" s="5">
        <f t="shared" si="0"/>
        <v>38409364</v>
      </c>
      <c r="H66" s="12">
        <f t="shared" si="1"/>
        <v>0</v>
      </c>
      <c r="I66" s="13">
        <f t="shared" si="2"/>
        <v>0</v>
      </c>
    </row>
    <row r="67" spans="1:9" ht="22.5">
      <c r="A67" s="6" t="s">
        <v>49</v>
      </c>
      <c r="B67" s="5">
        <v>56784243</v>
      </c>
      <c r="C67" s="5">
        <v>0</v>
      </c>
      <c r="D67" s="5">
        <v>0</v>
      </c>
      <c r="E67" s="5">
        <v>0</v>
      </c>
      <c r="F67" s="5">
        <f t="shared" si="0"/>
        <v>56784243</v>
      </c>
      <c r="H67" s="12">
        <f t="shared" si="1"/>
        <v>0</v>
      </c>
      <c r="I67" s="13">
        <f t="shared" si="2"/>
        <v>0</v>
      </c>
    </row>
    <row r="68" spans="1:9">
      <c r="A68" s="6" t="s">
        <v>57</v>
      </c>
      <c r="B68" s="5">
        <v>41980851</v>
      </c>
      <c r="C68" s="5">
        <v>0</v>
      </c>
      <c r="D68" s="5">
        <v>0</v>
      </c>
      <c r="E68" s="5">
        <v>0</v>
      </c>
      <c r="F68" s="5">
        <f t="shared" si="0"/>
        <v>41980851</v>
      </c>
      <c r="H68" s="12">
        <f t="shared" si="1"/>
        <v>0</v>
      </c>
      <c r="I68" s="13">
        <f t="shared" si="2"/>
        <v>0</v>
      </c>
    </row>
    <row r="69" spans="1:9" ht="33.75">
      <c r="A69" s="6" t="s">
        <v>50</v>
      </c>
      <c r="B69" s="5">
        <v>82933348</v>
      </c>
      <c r="C69" s="5">
        <v>0</v>
      </c>
      <c r="D69" s="5">
        <v>0</v>
      </c>
      <c r="E69" s="5">
        <f>69034.75-333757.52</f>
        <v>-264722.77</v>
      </c>
      <c r="F69" s="5">
        <f t="shared" si="0"/>
        <v>82668625.230000004</v>
      </c>
      <c r="H69" s="12">
        <f t="shared" si="1"/>
        <v>-264722.76999999583</v>
      </c>
      <c r="I69" s="13">
        <f t="shared" si="2"/>
        <v>-0.31919942506118987</v>
      </c>
    </row>
    <row r="70" spans="1:9" ht="33.75">
      <c r="A70" s="6" t="s">
        <v>70</v>
      </c>
      <c r="B70" s="5">
        <v>15526370</v>
      </c>
      <c r="C70" s="5">
        <v>0</v>
      </c>
      <c r="D70" s="5">
        <v>0</v>
      </c>
      <c r="E70" s="5">
        <v>0</v>
      </c>
      <c r="F70" s="5">
        <f t="shared" si="0"/>
        <v>15526370</v>
      </c>
      <c r="H70" s="12">
        <f t="shared" si="1"/>
        <v>0</v>
      </c>
      <c r="I70" s="13">
        <f t="shared" si="2"/>
        <v>0</v>
      </c>
    </row>
    <row r="71" spans="1:9" ht="45">
      <c r="A71" s="7" t="s">
        <v>56</v>
      </c>
      <c r="B71" s="5">
        <v>11442228</v>
      </c>
      <c r="C71" s="5">
        <v>0</v>
      </c>
      <c r="D71" s="5">
        <v>0</v>
      </c>
      <c r="E71" s="5">
        <f>50394.53-80040.22</f>
        <v>-29645.690000000002</v>
      </c>
      <c r="F71" s="5">
        <f t="shared" si="0"/>
        <v>11412582.310000001</v>
      </c>
      <c r="H71" s="12">
        <f t="shared" si="1"/>
        <v>-29645.689999999478</v>
      </c>
      <c r="I71" s="13">
        <f t="shared" si="2"/>
        <v>-0.25909018768022696</v>
      </c>
    </row>
    <row r="72" spans="1:9" ht="33.75">
      <c r="A72" s="7" t="s">
        <v>51</v>
      </c>
      <c r="B72" s="5">
        <v>15213744</v>
      </c>
      <c r="C72" s="5">
        <v>0</v>
      </c>
      <c r="D72" s="5">
        <v>0</v>
      </c>
      <c r="E72" s="5">
        <v>0</v>
      </c>
      <c r="F72" s="5">
        <f t="shared" ref="F72:F88" si="3">B72+C72-D72+E72</f>
        <v>15213744</v>
      </c>
      <c r="H72" s="12">
        <f t="shared" ref="H72:H88" si="4">F72-B72</f>
        <v>0</v>
      </c>
      <c r="I72" s="13">
        <f t="shared" ref="I72:I89" si="5">H72*100/B72</f>
        <v>0</v>
      </c>
    </row>
    <row r="73" spans="1:9" ht="33.75">
      <c r="A73" s="7" t="s">
        <v>55</v>
      </c>
      <c r="B73" s="5">
        <v>1954581319</v>
      </c>
      <c r="C73" s="5">
        <v>0</v>
      </c>
      <c r="D73" s="5">
        <v>0</v>
      </c>
      <c r="E73" s="5">
        <f>50408648.59-50902668.87</f>
        <v>-494020.27999999374</v>
      </c>
      <c r="F73" s="5">
        <f t="shared" si="3"/>
        <v>1954087298.72</v>
      </c>
      <c r="H73" s="12">
        <f t="shared" si="4"/>
        <v>-494020.27999997139</v>
      </c>
      <c r="I73" s="13">
        <f t="shared" si="5"/>
        <v>-2.5274992408743643E-2</v>
      </c>
    </row>
    <row r="74" spans="1:9" ht="22.5">
      <c r="A74" s="7" t="s">
        <v>71</v>
      </c>
      <c r="B74" s="5">
        <v>15441903</v>
      </c>
      <c r="C74" s="5">
        <v>0</v>
      </c>
      <c r="D74" s="5">
        <v>0</v>
      </c>
      <c r="E74" s="5">
        <v>0</v>
      </c>
      <c r="F74" s="5">
        <f t="shared" si="3"/>
        <v>15441903</v>
      </c>
      <c r="H74" s="12">
        <f t="shared" si="4"/>
        <v>0</v>
      </c>
      <c r="I74" s="13">
        <f t="shared" si="5"/>
        <v>0</v>
      </c>
    </row>
    <row r="75" spans="1:9" ht="22.5">
      <c r="A75" s="7" t="s">
        <v>60</v>
      </c>
      <c r="B75" s="5">
        <v>21713384</v>
      </c>
      <c r="C75" s="5">
        <v>0</v>
      </c>
      <c r="D75" s="5">
        <v>0</v>
      </c>
      <c r="E75" s="5">
        <v>0</v>
      </c>
      <c r="F75" s="5">
        <f t="shared" si="3"/>
        <v>21713384</v>
      </c>
      <c r="H75" s="12">
        <f t="shared" si="4"/>
        <v>0</v>
      </c>
      <c r="I75" s="13">
        <f t="shared" si="5"/>
        <v>0</v>
      </c>
    </row>
    <row r="76" spans="1:9">
      <c r="A76" s="7" t="s">
        <v>61</v>
      </c>
      <c r="B76" s="5">
        <v>3309743</v>
      </c>
      <c r="C76" s="5">
        <v>0</v>
      </c>
      <c r="D76" s="5">
        <v>0</v>
      </c>
      <c r="E76" s="5">
        <v>0</v>
      </c>
      <c r="F76" s="5">
        <f t="shared" si="3"/>
        <v>3309743</v>
      </c>
      <c r="H76" s="12">
        <f t="shared" si="4"/>
        <v>0</v>
      </c>
      <c r="I76" s="13">
        <f t="shared" si="5"/>
        <v>0</v>
      </c>
    </row>
    <row r="77" spans="1:9" ht="22.5">
      <c r="A77" s="7" t="s">
        <v>74</v>
      </c>
      <c r="B77" s="5">
        <v>236547837</v>
      </c>
      <c r="C77" s="5">
        <v>0</v>
      </c>
      <c r="D77" s="5">
        <v>0</v>
      </c>
      <c r="E77" s="5">
        <f>395327.27-467084.04</f>
        <v>-71756.76999999996</v>
      </c>
      <c r="F77" s="5">
        <f t="shared" si="3"/>
        <v>236476080.22999999</v>
      </c>
      <c r="H77" s="12">
        <f t="shared" si="4"/>
        <v>-71756.770000010729</v>
      </c>
      <c r="I77" s="13">
        <f t="shared" si="5"/>
        <v>-3.0334993086413523E-2</v>
      </c>
    </row>
    <row r="78" spans="1:9" ht="22.5">
      <c r="A78" s="7" t="s">
        <v>77</v>
      </c>
      <c r="B78" s="5">
        <v>1605595070</v>
      </c>
      <c r="C78" s="5">
        <v>133204858.58</v>
      </c>
      <c r="D78" s="5">
        <v>63229756</v>
      </c>
      <c r="E78" s="5">
        <f>2078163.99-38377524.38</f>
        <v>-36299360.390000001</v>
      </c>
      <c r="F78" s="5">
        <f t="shared" si="3"/>
        <v>1639270812.1899998</v>
      </c>
      <c r="H78" s="12">
        <f t="shared" si="4"/>
        <v>33675742.189999819</v>
      </c>
      <c r="I78" s="13">
        <f t="shared" si="5"/>
        <v>2.0973994514071235</v>
      </c>
    </row>
    <row r="79" spans="1:9">
      <c r="A79" s="7" t="s">
        <v>78</v>
      </c>
      <c r="B79" s="5">
        <v>141565418</v>
      </c>
      <c r="C79" s="5">
        <v>0</v>
      </c>
      <c r="D79" s="5">
        <v>0</v>
      </c>
      <c r="E79" s="5">
        <f>415765.36-470777.8</f>
        <v>-55012.44</v>
      </c>
      <c r="F79" s="5">
        <f t="shared" si="3"/>
        <v>141510405.56</v>
      </c>
      <c r="H79" s="12">
        <f t="shared" si="4"/>
        <v>-55012.439999997616</v>
      </c>
      <c r="I79" s="13">
        <f t="shared" si="5"/>
        <v>-3.8860083752938597E-2</v>
      </c>
    </row>
    <row r="80" spans="1:9" ht="22.5">
      <c r="A80" s="7" t="s">
        <v>83</v>
      </c>
      <c r="B80" s="5">
        <v>28433131</v>
      </c>
      <c r="C80" s="5">
        <v>0</v>
      </c>
      <c r="D80" s="5">
        <v>0</v>
      </c>
      <c r="E80" s="5">
        <f>69694.29-87406.66</f>
        <v>-17712.37000000001</v>
      </c>
      <c r="F80" s="5">
        <f t="shared" si="3"/>
        <v>28415418.629999999</v>
      </c>
      <c r="H80" s="12">
        <f t="shared" si="4"/>
        <v>-17712.370000001043</v>
      </c>
      <c r="I80" s="13">
        <f t="shared" si="5"/>
        <v>-6.2294827819001163E-2</v>
      </c>
    </row>
    <row r="81" spans="1:9" ht="33.75">
      <c r="A81" s="7" t="s">
        <v>85</v>
      </c>
      <c r="B81" s="5">
        <v>416007148</v>
      </c>
      <c r="C81" s="5">
        <v>0</v>
      </c>
      <c r="D81" s="5">
        <v>0</v>
      </c>
      <c r="E81" s="5">
        <v>0</v>
      </c>
      <c r="F81" s="5">
        <f t="shared" si="3"/>
        <v>416007148</v>
      </c>
      <c r="H81" s="12">
        <f t="shared" si="4"/>
        <v>0</v>
      </c>
      <c r="I81" s="13">
        <f t="shared" si="5"/>
        <v>0</v>
      </c>
    </row>
    <row r="82" spans="1:9" ht="22.5">
      <c r="A82" s="7" t="s">
        <v>81</v>
      </c>
      <c r="B82" s="5">
        <v>38391353</v>
      </c>
      <c r="C82" s="5">
        <v>0</v>
      </c>
      <c r="D82" s="5">
        <v>0</v>
      </c>
      <c r="E82" s="5">
        <v>0</v>
      </c>
      <c r="F82" s="5">
        <f t="shared" si="3"/>
        <v>38391353</v>
      </c>
      <c r="H82" s="12">
        <f t="shared" si="4"/>
        <v>0</v>
      </c>
      <c r="I82" s="13">
        <f t="shared" si="5"/>
        <v>0</v>
      </c>
    </row>
    <row r="83" spans="1:9" ht="22.5">
      <c r="A83" s="7" t="s">
        <v>84</v>
      </c>
      <c r="B83" s="5">
        <v>5163876</v>
      </c>
      <c r="C83" s="5">
        <v>0</v>
      </c>
      <c r="D83" s="5">
        <v>0</v>
      </c>
      <c r="E83" s="5">
        <v>0</v>
      </c>
      <c r="F83" s="5">
        <f t="shared" si="3"/>
        <v>5163876</v>
      </c>
      <c r="H83" s="12">
        <f t="shared" si="4"/>
        <v>0</v>
      </c>
      <c r="I83" s="13">
        <f t="shared" si="5"/>
        <v>0</v>
      </c>
    </row>
    <row r="84" spans="1:9" ht="22.5">
      <c r="A84" s="7" t="s">
        <v>86</v>
      </c>
      <c r="B84" s="5">
        <v>925592277</v>
      </c>
      <c r="C84" s="5">
        <v>0</v>
      </c>
      <c r="D84" s="5">
        <v>0</v>
      </c>
      <c r="E84" s="5">
        <f>638877.39-1688837.43</f>
        <v>-1049960.04</v>
      </c>
      <c r="F84" s="5">
        <f t="shared" si="3"/>
        <v>924542316.96000004</v>
      </c>
      <c r="H84" s="12">
        <f t="shared" si="4"/>
        <v>-1049960.0399999619</v>
      </c>
      <c r="I84" s="13">
        <f t="shared" si="5"/>
        <v>-0.11343656014536538</v>
      </c>
    </row>
    <row r="85" spans="1:9" ht="22.5">
      <c r="A85" s="7" t="s">
        <v>87</v>
      </c>
      <c r="B85" s="5">
        <v>94363824</v>
      </c>
      <c r="C85" s="5">
        <v>0</v>
      </c>
      <c r="D85" s="5">
        <v>0</v>
      </c>
      <c r="E85" s="5">
        <f>190304.06-206613.81</f>
        <v>-16309.75</v>
      </c>
      <c r="F85" s="5">
        <f t="shared" si="3"/>
        <v>94347514.25</v>
      </c>
      <c r="H85" s="12">
        <f t="shared" si="4"/>
        <v>-16309.75</v>
      </c>
      <c r="I85" s="13">
        <f t="shared" si="5"/>
        <v>-1.7283901084805549E-2</v>
      </c>
    </row>
    <row r="86" spans="1:9">
      <c r="A86" s="7" t="s">
        <v>90</v>
      </c>
      <c r="B86" s="5">
        <v>240547529</v>
      </c>
      <c r="C86" s="5">
        <v>0</v>
      </c>
      <c r="D86" s="5">
        <v>0</v>
      </c>
      <c r="E86" s="5">
        <v>-438735</v>
      </c>
      <c r="F86" s="5">
        <f t="shared" si="3"/>
        <v>240108794</v>
      </c>
      <c r="H86" s="12">
        <f t="shared" si="4"/>
        <v>-438735</v>
      </c>
      <c r="I86" s="13">
        <f t="shared" si="5"/>
        <v>-0.18239015043052054</v>
      </c>
    </row>
    <row r="87" spans="1:9" ht="22.5">
      <c r="A87" s="7" t="s">
        <v>93</v>
      </c>
      <c r="B87" s="5">
        <v>14091724</v>
      </c>
      <c r="C87" s="5">
        <v>0</v>
      </c>
      <c r="D87" s="5">
        <v>0</v>
      </c>
      <c r="E87" s="5">
        <v>0</v>
      </c>
      <c r="F87" s="5">
        <f t="shared" si="3"/>
        <v>14091724</v>
      </c>
      <c r="H87" s="12">
        <f t="shared" si="4"/>
        <v>0</v>
      </c>
      <c r="I87" s="13">
        <f t="shared" si="5"/>
        <v>0</v>
      </c>
    </row>
    <row r="88" spans="1:9" ht="23.25" thickBot="1">
      <c r="A88" s="8" t="s">
        <v>62</v>
      </c>
      <c r="B88" s="5">
        <v>1873420010</v>
      </c>
      <c r="C88" s="5">
        <v>0</v>
      </c>
      <c r="D88" s="5">
        <v>0</v>
      </c>
      <c r="E88" s="5">
        <v>0</v>
      </c>
      <c r="F88" s="5">
        <f t="shared" si="3"/>
        <v>1873420010</v>
      </c>
      <c r="H88" s="12">
        <f t="shared" si="4"/>
        <v>0</v>
      </c>
      <c r="I88" s="13">
        <f t="shared" si="5"/>
        <v>0</v>
      </c>
    </row>
    <row r="89" spans="1:9" ht="18" customHeight="1" thickBot="1">
      <c r="A89" s="9" t="s">
        <v>54</v>
      </c>
      <c r="B89" s="9">
        <f>SUM(B7:B88)</f>
        <v>107884611261</v>
      </c>
      <c r="C89" s="9">
        <f>SUM(C7:C88)</f>
        <v>2642651285.4399996</v>
      </c>
      <c r="D89" s="9">
        <f>SUM(D7:D88)</f>
        <v>776640644</v>
      </c>
      <c r="E89" s="9">
        <f>SUM(E7:E88)</f>
        <v>2.3748725652694702E-8</v>
      </c>
      <c r="F89" s="9">
        <f>SUM(F7:F88)</f>
        <v>109750621902.44002</v>
      </c>
      <c r="H89" s="11">
        <f>SUM(H7:H88)</f>
        <v>1866010641.4399972</v>
      </c>
      <c r="I89" s="11">
        <f t="shared" si="5"/>
        <v>1.7296355982834737</v>
      </c>
    </row>
    <row r="90" spans="1:9">
      <c r="A90" s="26"/>
      <c r="B90" s="27"/>
      <c r="C90" s="27"/>
      <c r="D90" s="2"/>
    </row>
    <row r="91" spans="1:9">
      <c r="C91" s="10"/>
    </row>
  </sheetData>
  <mergeCells count="8">
    <mergeCell ref="A90:C90"/>
    <mergeCell ref="H6:I6"/>
    <mergeCell ref="A1:F1"/>
    <mergeCell ref="A2:F2"/>
    <mergeCell ref="A3:F3"/>
    <mergeCell ref="A4:F4"/>
    <mergeCell ref="A5:A6"/>
    <mergeCell ref="B5:F5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</vt:lpstr>
      <vt:lpstr>%</vt:lpstr>
      <vt:lpstr>'CUADRO '!Área_de_impresión</vt:lpstr>
      <vt:lpstr>'%'!Títulos_a_imprimir</vt:lpstr>
      <vt:lpstr>'CUADRO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AORTEGA</dc:creator>
  <cp:lastModifiedBy>Eduardo Cortés Jaramillo</cp:lastModifiedBy>
  <cp:lastPrinted>2026-05-11T20:34:19Z</cp:lastPrinted>
  <dcterms:created xsi:type="dcterms:W3CDTF">2017-04-10T23:52:00Z</dcterms:created>
  <dcterms:modified xsi:type="dcterms:W3CDTF">2026-05-11T20:34:34Z</dcterms:modified>
</cp:coreProperties>
</file>